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STSW\Desktop\AH Financials\AGM\newer\"/>
    </mc:Choice>
  </mc:AlternateContent>
  <xr:revisionPtr revIDLastSave="0" documentId="13_ncr:1_{3171CD81-2489-4037-B1FB-D29D656D1194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SUMMARY" sheetId="2" r:id="rId1"/>
    <sheet name="FY20 YTD P&amp;L" sheetId="1" r:id="rId2"/>
    <sheet name="Feb 20 (20th Feb)" sheetId="5" r:id="rId3"/>
    <sheet name="YE 30 Jun 19 P&amp;L" sheetId="3" r:id="rId4"/>
    <sheet name="YE 30 Jun 18 P&amp;L" sheetId="4" r:id="rId5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" l="1"/>
  <c r="C32" i="5"/>
  <c r="E80" i="5"/>
  <c r="D8" i="2" l="1"/>
  <c r="C8" i="2"/>
  <c r="D23" i="2"/>
  <c r="D22" i="2"/>
  <c r="D21" i="2"/>
  <c r="D20" i="2"/>
  <c r="D18" i="2"/>
  <c r="D19" i="2" s="1"/>
  <c r="D17" i="2"/>
  <c r="D16" i="2"/>
  <c r="C23" i="2"/>
  <c r="C22" i="2"/>
  <c r="C21" i="2"/>
  <c r="C20" i="2"/>
  <c r="C18" i="2"/>
  <c r="C19" i="2" s="1"/>
  <c r="C17" i="2"/>
  <c r="C16" i="2"/>
  <c r="J22" i="1"/>
  <c r="J66" i="1"/>
  <c r="B20" i="2" s="1"/>
  <c r="J75" i="1"/>
  <c r="J80" i="1"/>
  <c r="J15" i="1"/>
  <c r="B16" i="2" s="1"/>
  <c r="J32" i="1"/>
  <c r="J54" i="1"/>
  <c r="F80" i="5"/>
  <c r="F75" i="5"/>
  <c r="F66" i="5"/>
  <c r="F59" i="5"/>
  <c r="F54" i="5"/>
  <c r="F32" i="5"/>
  <c r="F22" i="5"/>
  <c r="F15" i="5"/>
  <c r="B82" i="1"/>
  <c r="B84" i="1" s="1"/>
  <c r="B80" i="1"/>
  <c r="B75" i="1"/>
  <c r="B66" i="1"/>
  <c r="B59" i="1"/>
  <c r="B54" i="1"/>
  <c r="B32" i="1"/>
  <c r="B22" i="1"/>
  <c r="B15" i="1"/>
  <c r="B24" i="1" s="1"/>
  <c r="B88" i="1" s="1"/>
  <c r="D80" i="5"/>
  <c r="C80" i="5"/>
  <c r="B80" i="5"/>
  <c r="E75" i="5"/>
  <c r="D75" i="5"/>
  <c r="C75" i="5"/>
  <c r="B75" i="5"/>
  <c r="E66" i="5"/>
  <c r="D66" i="5"/>
  <c r="C66" i="5"/>
  <c r="B66" i="5"/>
  <c r="E59" i="5"/>
  <c r="D59" i="5"/>
  <c r="C59" i="5"/>
  <c r="B59" i="5"/>
  <c r="B82" i="5" s="1"/>
  <c r="E54" i="5"/>
  <c r="E82" i="5" s="1"/>
  <c r="D54" i="5"/>
  <c r="C54" i="5"/>
  <c r="B54" i="5"/>
  <c r="E32" i="5"/>
  <c r="D32" i="5"/>
  <c r="B32" i="5"/>
  <c r="E22" i="5"/>
  <c r="D22" i="5"/>
  <c r="C22" i="5"/>
  <c r="B22" i="5"/>
  <c r="E15" i="5"/>
  <c r="D15" i="5"/>
  <c r="C15" i="5"/>
  <c r="B15" i="5"/>
  <c r="D12" i="2"/>
  <c r="C12" i="2"/>
  <c r="D6" i="2"/>
  <c r="C6" i="2"/>
  <c r="P19" i="4"/>
  <c r="P19" i="3"/>
  <c r="D11" i="2"/>
  <c r="C11" i="2"/>
  <c r="D10" i="2"/>
  <c r="C10" i="2"/>
  <c r="D9" i="2"/>
  <c r="C9" i="2"/>
  <c r="D7" i="2"/>
  <c r="C7" i="2"/>
  <c r="D5" i="2"/>
  <c r="C5" i="2"/>
  <c r="H87" i="4"/>
  <c r="G87" i="4"/>
  <c r="F87" i="4"/>
  <c r="E87" i="4"/>
  <c r="D87" i="4"/>
  <c r="C87" i="4"/>
  <c r="B87" i="4"/>
  <c r="N87" i="4"/>
  <c r="M87" i="4"/>
  <c r="L87" i="4"/>
  <c r="K87" i="4"/>
  <c r="J87" i="4"/>
  <c r="I87" i="4"/>
  <c r="P87" i="4"/>
  <c r="P89" i="3"/>
  <c r="N84" i="4"/>
  <c r="F84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N68" i="4"/>
  <c r="M68" i="4"/>
  <c r="L68" i="4"/>
  <c r="K68" i="4"/>
  <c r="J68" i="4"/>
  <c r="I68" i="4"/>
  <c r="H68" i="4"/>
  <c r="G68" i="4"/>
  <c r="F68" i="4"/>
  <c r="E68" i="4"/>
  <c r="P68" i="4"/>
  <c r="D68" i="4"/>
  <c r="C68" i="4"/>
  <c r="B68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N55" i="4"/>
  <c r="M55" i="4"/>
  <c r="M84" i="4"/>
  <c r="L55" i="4"/>
  <c r="L84" i="4"/>
  <c r="K55" i="4"/>
  <c r="K84" i="4"/>
  <c r="J55" i="4"/>
  <c r="J84" i="4"/>
  <c r="I55" i="4"/>
  <c r="I84" i="4"/>
  <c r="H55" i="4"/>
  <c r="H84" i="4"/>
  <c r="H91" i="4"/>
  <c r="G55" i="4"/>
  <c r="G84" i="4"/>
  <c r="F55" i="4"/>
  <c r="E55" i="4"/>
  <c r="E84" i="4"/>
  <c r="D55" i="4"/>
  <c r="D84" i="4"/>
  <c r="C55" i="4"/>
  <c r="C84" i="4"/>
  <c r="B55" i="4"/>
  <c r="B84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9" i="4"/>
  <c r="J21" i="4"/>
  <c r="I21" i="4"/>
  <c r="I91" i="4"/>
  <c r="H21" i="4"/>
  <c r="B21" i="4"/>
  <c r="N19" i="4"/>
  <c r="M19" i="4"/>
  <c r="L19" i="4"/>
  <c r="K19" i="4"/>
  <c r="J19" i="4"/>
  <c r="I19" i="4"/>
  <c r="H19" i="4"/>
  <c r="G19" i="4"/>
  <c r="G21" i="4"/>
  <c r="F19" i="4"/>
  <c r="E19" i="4"/>
  <c r="D19" i="4"/>
  <c r="C19" i="4"/>
  <c r="B19" i="4"/>
  <c r="N12" i="4"/>
  <c r="N21" i="4"/>
  <c r="N91" i="4"/>
  <c r="M12" i="4"/>
  <c r="M21" i="4"/>
  <c r="L12" i="4"/>
  <c r="L21" i="4"/>
  <c r="L91" i="4"/>
  <c r="K12" i="4"/>
  <c r="K21" i="4"/>
  <c r="K91" i="4"/>
  <c r="J12" i="4"/>
  <c r="I12" i="4"/>
  <c r="H12" i="4"/>
  <c r="G12" i="4"/>
  <c r="F12" i="4"/>
  <c r="F21" i="4"/>
  <c r="F91" i="4"/>
  <c r="E12" i="4"/>
  <c r="E21" i="4"/>
  <c r="D12" i="4"/>
  <c r="D21" i="4"/>
  <c r="D91" i="4"/>
  <c r="C12" i="4"/>
  <c r="C21" i="4"/>
  <c r="C91" i="4"/>
  <c r="B12" i="4"/>
  <c r="P12" i="4"/>
  <c r="N101" i="3"/>
  <c r="M101" i="3"/>
  <c r="G101" i="3"/>
  <c r="F101" i="3"/>
  <c r="E101" i="3"/>
  <c r="N99" i="3"/>
  <c r="M99" i="3"/>
  <c r="L99" i="3"/>
  <c r="L101" i="3"/>
  <c r="K99" i="3"/>
  <c r="K101" i="3"/>
  <c r="J99" i="3"/>
  <c r="J101" i="3"/>
  <c r="I99" i="3"/>
  <c r="I101" i="3"/>
  <c r="H99" i="3"/>
  <c r="H101" i="3"/>
  <c r="G99" i="3"/>
  <c r="F99" i="3"/>
  <c r="E99" i="3"/>
  <c r="D99" i="3"/>
  <c r="D101" i="3"/>
  <c r="C99" i="3"/>
  <c r="C101" i="3"/>
  <c r="B99" i="3"/>
  <c r="B101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N70" i="3"/>
  <c r="N87" i="3"/>
  <c r="N89" i="3"/>
  <c r="M70" i="3"/>
  <c r="L70" i="3"/>
  <c r="K70" i="3"/>
  <c r="J70" i="3"/>
  <c r="I70" i="3"/>
  <c r="H70" i="3"/>
  <c r="G70" i="3"/>
  <c r="F70" i="3"/>
  <c r="P70" i="3"/>
  <c r="E70" i="3"/>
  <c r="D70" i="3"/>
  <c r="C70" i="3"/>
  <c r="B70" i="3"/>
  <c r="M71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N57" i="3"/>
  <c r="M57" i="3"/>
  <c r="M87" i="3"/>
  <c r="M89" i="3"/>
  <c r="L57" i="3"/>
  <c r="L87" i="3"/>
  <c r="L89" i="3"/>
  <c r="K57" i="3"/>
  <c r="K87" i="3"/>
  <c r="K89" i="3"/>
  <c r="J57" i="3"/>
  <c r="J87" i="3"/>
  <c r="J89" i="3"/>
  <c r="I57" i="3"/>
  <c r="I87" i="3"/>
  <c r="I89" i="3"/>
  <c r="H57" i="3"/>
  <c r="H87" i="3"/>
  <c r="H89" i="3"/>
  <c r="G57" i="3"/>
  <c r="G87" i="3"/>
  <c r="G89" i="3"/>
  <c r="F57" i="3"/>
  <c r="E57" i="3"/>
  <c r="E87" i="3"/>
  <c r="E89" i="3"/>
  <c r="D57" i="3"/>
  <c r="D87" i="3"/>
  <c r="D89" i="3"/>
  <c r="C57" i="3"/>
  <c r="C87" i="3"/>
  <c r="C89" i="3"/>
  <c r="B57" i="3"/>
  <c r="B87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P31" i="3"/>
  <c r="J21" i="3"/>
  <c r="J93" i="3"/>
  <c r="H21" i="3"/>
  <c r="H93" i="3"/>
  <c r="H103" i="3"/>
  <c r="B21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N11" i="3"/>
  <c r="N21" i="3"/>
  <c r="N93" i="3"/>
  <c r="N103" i="3"/>
  <c r="M11" i="3"/>
  <c r="M21" i="3"/>
  <c r="M93" i="3"/>
  <c r="M103" i="3"/>
  <c r="L11" i="3"/>
  <c r="L21" i="3"/>
  <c r="L93" i="3"/>
  <c r="K11" i="3"/>
  <c r="K21" i="3"/>
  <c r="J11" i="3"/>
  <c r="I11" i="3"/>
  <c r="I21" i="3"/>
  <c r="I93" i="3"/>
  <c r="I103" i="3"/>
  <c r="H11" i="3"/>
  <c r="G11" i="3"/>
  <c r="G21" i="3"/>
  <c r="G93" i="3"/>
  <c r="G103" i="3"/>
  <c r="F11" i="3"/>
  <c r="F21" i="3"/>
  <c r="E11" i="3"/>
  <c r="E21" i="3"/>
  <c r="E93" i="3"/>
  <c r="E103" i="3"/>
  <c r="D11" i="3"/>
  <c r="D21" i="3"/>
  <c r="D93" i="3"/>
  <c r="C11" i="3"/>
  <c r="C21" i="3"/>
  <c r="B11" i="3"/>
  <c r="P11" i="3"/>
  <c r="C15" i="1"/>
  <c r="D15" i="1"/>
  <c r="D24" i="1" s="1"/>
  <c r="E15" i="1"/>
  <c r="F15" i="1"/>
  <c r="F24" i="1" s="1"/>
  <c r="G15" i="1"/>
  <c r="G24" i="1" s="1"/>
  <c r="H15" i="1"/>
  <c r="I15" i="1"/>
  <c r="I24" i="1" s="1"/>
  <c r="C22" i="1"/>
  <c r="D22" i="1"/>
  <c r="E22" i="1"/>
  <c r="F22" i="1"/>
  <c r="G22" i="1"/>
  <c r="H22" i="1"/>
  <c r="H24" i="1" s="1"/>
  <c r="I22" i="1"/>
  <c r="E24" i="1"/>
  <c r="C32" i="1"/>
  <c r="D32" i="1"/>
  <c r="E32" i="1"/>
  <c r="F32" i="1"/>
  <c r="G32" i="1"/>
  <c r="H32" i="1"/>
  <c r="I32" i="1"/>
  <c r="C54" i="1"/>
  <c r="D54" i="1"/>
  <c r="E54" i="1"/>
  <c r="E82" i="1" s="1"/>
  <c r="E88" i="1" s="1"/>
  <c r="F54" i="1"/>
  <c r="F82" i="1" s="1"/>
  <c r="F84" i="1" s="1"/>
  <c r="G54" i="1"/>
  <c r="H54" i="1"/>
  <c r="I54" i="1"/>
  <c r="C59" i="1"/>
  <c r="D59" i="1"/>
  <c r="E59" i="1"/>
  <c r="F59" i="1"/>
  <c r="G59" i="1"/>
  <c r="H59" i="1"/>
  <c r="I59" i="1"/>
  <c r="C66" i="1"/>
  <c r="D66" i="1"/>
  <c r="E66" i="1"/>
  <c r="F66" i="1"/>
  <c r="G66" i="1"/>
  <c r="H66" i="1"/>
  <c r="I66" i="1"/>
  <c r="C75" i="1"/>
  <c r="D75" i="1"/>
  <c r="E75" i="1"/>
  <c r="F75" i="1"/>
  <c r="G75" i="1"/>
  <c r="H75" i="1"/>
  <c r="I75" i="1"/>
  <c r="C80" i="1"/>
  <c r="D80" i="1"/>
  <c r="E80" i="1"/>
  <c r="F80" i="1"/>
  <c r="G80" i="1"/>
  <c r="H80" i="1"/>
  <c r="I80" i="1"/>
  <c r="D82" i="1"/>
  <c r="J103" i="3"/>
  <c r="G91" i="4"/>
  <c r="P21" i="4"/>
  <c r="E91" i="4"/>
  <c r="M91" i="4"/>
  <c r="P84" i="4"/>
  <c r="C93" i="3"/>
  <c r="C103" i="3"/>
  <c r="K93" i="3"/>
  <c r="K103" i="3"/>
  <c r="D103" i="3"/>
  <c r="L103" i="3"/>
  <c r="P21" i="3"/>
  <c r="B89" i="3"/>
  <c r="J91" i="4"/>
  <c r="B93" i="3"/>
  <c r="B103" i="3"/>
  <c r="B91" i="4"/>
  <c r="F87" i="3"/>
  <c r="F89" i="3"/>
  <c r="P87" i="3"/>
  <c r="F93" i="3"/>
  <c r="F103" i="3"/>
  <c r="P91" i="4"/>
  <c r="P103" i="3"/>
  <c r="L32" i="1" l="1"/>
  <c r="B24" i="5"/>
  <c r="L66" i="1"/>
  <c r="B9" i="2" s="1"/>
  <c r="L22" i="1"/>
  <c r="B6" i="2" s="1"/>
  <c r="I82" i="1"/>
  <c r="I84" i="1" s="1"/>
  <c r="H82" i="1"/>
  <c r="G82" i="1"/>
  <c r="G84" i="1" s="1"/>
  <c r="D82" i="5"/>
  <c r="J24" i="1"/>
  <c r="B18" i="2" s="1"/>
  <c r="B19" i="2" s="1"/>
  <c r="J82" i="1"/>
  <c r="B17" i="2"/>
  <c r="F24" i="5"/>
  <c r="B84" i="5"/>
  <c r="C24" i="5"/>
  <c r="C84" i="5" s="1"/>
  <c r="C24" i="1"/>
  <c r="D24" i="5"/>
  <c r="D84" i="5" s="1"/>
  <c r="F82" i="5"/>
  <c r="F84" i="5" s="1"/>
  <c r="E24" i="5"/>
  <c r="E84" i="5" s="1"/>
  <c r="C82" i="1"/>
  <c r="C84" i="1" s="1"/>
  <c r="C82" i="5"/>
  <c r="F88" i="1"/>
  <c r="D88" i="1"/>
  <c r="I88" i="1"/>
  <c r="H88" i="1"/>
  <c r="H84" i="1"/>
  <c r="L24" i="1"/>
  <c r="B7" i="2" s="1"/>
  <c r="E84" i="1"/>
  <c r="D84" i="1"/>
  <c r="L15" i="1"/>
  <c r="B5" i="2" s="1"/>
  <c r="B8" i="2" l="1"/>
  <c r="G88" i="1"/>
  <c r="J84" i="1"/>
  <c r="B22" i="2" s="1"/>
  <c r="B21" i="2"/>
  <c r="J88" i="1"/>
  <c r="B23" i="2" s="1"/>
  <c r="L82" i="1"/>
  <c r="B10" i="2" s="1"/>
  <c r="C88" i="1"/>
  <c r="L88" i="1" s="1"/>
  <c r="B12" i="2" s="1"/>
  <c r="L84" i="1"/>
  <c r="B11" i="2" s="1"/>
</calcChain>
</file>

<file path=xl/sharedStrings.xml><?xml version="1.0" encoding="utf-8"?>
<sst xmlns="http://schemas.openxmlformats.org/spreadsheetml/2006/main" count="362" uniqueCount="152">
  <si>
    <t>Profit &amp; Loss</t>
  </si>
  <si>
    <t>ALFALFA HOUSE COMMUNITY FOOD CO-OPERATIVE</t>
  </si>
  <si>
    <t>For the month ended 31 January 2020</t>
  </si>
  <si>
    <t>Jan-20</t>
  </si>
  <si>
    <t>Dec-19</t>
  </si>
  <si>
    <t>Nov-19</t>
  </si>
  <si>
    <t>Oct-19</t>
  </si>
  <si>
    <t>Sep-19</t>
  </si>
  <si>
    <t>Aug-19</t>
  </si>
  <si>
    <t>Jul-19</t>
  </si>
  <si>
    <t>YTD</t>
  </si>
  <si>
    <t>Income</t>
  </si>
  <si>
    <t>Cash Sales Deposited to bank</t>
  </si>
  <si>
    <t>Debit/Credit Card Sales Deposited to bank</t>
  </si>
  <si>
    <t>Produce Sales</t>
  </si>
  <si>
    <t>Sales - Ex GST</t>
  </si>
  <si>
    <t>Sales - GST</t>
  </si>
  <si>
    <t>Sales variance - POS to bank</t>
  </si>
  <si>
    <t>Total Income</t>
  </si>
  <si>
    <t>Less Cost of Sales</t>
  </si>
  <si>
    <t>Freight In</t>
  </si>
  <si>
    <t>Groceries</t>
  </si>
  <si>
    <t>Packaging</t>
  </si>
  <si>
    <t>Produce</t>
  </si>
  <si>
    <t>Total Cost of Sales</t>
  </si>
  <si>
    <t>Gross Profit</t>
  </si>
  <si>
    <t>Plus Other Income</t>
  </si>
  <si>
    <t>Annual Subscription Fees</t>
  </si>
  <si>
    <t>Fundraising Income</t>
  </si>
  <si>
    <t>Interest Income</t>
  </si>
  <si>
    <t>Joining Fees</t>
  </si>
  <si>
    <t>Workshop Fees</t>
  </si>
  <si>
    <t>Total Other Income</t>
  </si>
  <si>
    <t>Less Operating Expenses</t>
  </si>
  <si>
    <t>Workshop staffing costs</t>
  </si>
  <si>
    <t xml:space="preserve">   Administration Expenses</t>
  </si>
  <si>
    <t xml:space="preserve">   Accounting &amp; Audit Fees</t>
  </si>
  <si>
    <t xml:space="preserve">   Bank Fees</t>
  </si>
  <si>
    <t xml:space="preserve">   Bookkeeping Fees</t>
  </si>
  <si>
    <t xml:space="preserve">   Computer Expenses</t>
  </si>
  <si>
    <t xml:space="preserve">   Depreciation</t>
  </si>
  <si>
    <t xml:space="preserve">   EFTPOS Fees</t>
  </si>
  <si>
    <t xml:space="preserve">   General Expenses</t>
  </si>
  <si>
    <t xml:space="preserve">   Licences</t>
  </si>
  <si>
    <t xml:space="preserve">   Postage</t>
  </si>
  <si>
    <t xml:space="preserve">   Repairs &amp; Maintenance</t>
  </si>
  <si>
    <t xml:space="preserve">   Room Hire</t>
  </si>
  <si>
    <t xml:space="preserve">   Shop &amp; Office Eqip &lt; $1000</t>
  </si>
  <si>
    <t xml:space="preserve">   Staff Amenities</t>
  </si>
  <si>
    <t xml:space="preserve">   Staff Training Expenses</t>
  </si>
  <si>
    <t xml:space="preserve">   Stationery &amp; Office Supplies</t>
  </si>
  <si>
    <t xml:space="preserve">   Subscriptions</t>
  </si>
  <si>
    <t xml:space="preserve">   Total Administration Expenses</t>
  </si>
  <si>
    <t xml:space="preserve">   Communication Expenses</t>
  </si>
  <si>
    <t xml:space="preserve">   Internet</t>
  </si>
  <si>
    <t xml:space="preserve">   Telephone Expenses</t>
  </si>
  <si>
    <t xml:space="preserve">   Total Communication Expenses</t>
  </si>
  <si>
    <t xml:space="preserve">   Employment Expenses</t>
  </si>
  <si>
    <t xml:space="preserve">   Annual Leave - Movements</t>
  </si>
  <si>
    <t xml:space="preserve">   Contractor Expenses</t>
  </si>
  <si>
    <t xml:space="preserve">   Superannuation Expense</t>
  </si>
  <si>
    <t xml:space="preserve">   Wages &amp; Salaries Expenses</t>
  </si>
  <si>
    <t xml:space="preserve">   Total Employment Expenses</t>
  </si>
  <si>
    <t xml:space="preserve">   Facility Expenses</t>
  </si>
  <si>
    <t xml:space="preserve">   Cleaning Expenses</t>
  </si>
  <si>
    <t xml:space="preserve">   Electricity Expenses</t>
  </si>
  <si>
    <t xml:space="preserve">   Gas Expenses</t>
  </si>
  <si>
    <t xml:space="preserve">   Rent</t>
  </si>
  <si>
    <t xml:space="preserve">   Rubbish Removal</t>
  </si>
  <si>
    <t xml:space="preserve">   Water Usage</t>
  </si>
  <si>
    <t xml:space="preserve">   Total Facility Expenses</t>
  </si>
  <si>
    <t xml:space="preserve">   Insurance Expenses</t>
  </si>
  <si>
    <t xml:space="preserve">   Business Insurance</t>
  </si>
  <si>
    <t xml:space="preserve">   Workers Comp Insurance</t>
  </si>
  <si>
    <t xml:space="preserve">   Total Insurance Expenses</t>
  </si>
  <si>
    <t>Total Operating Expenses</t>
  </si>
  <si>
    <t>Net Profit</t>
  </si>
  <si>
    <t>Average Sales</t>
  </si>
  <si>
    <t>Average GP (Gross Profit)</t>
  </si>
  <si>
    <t>Average Staff Costs</t>
  </si>
  <si>
    <t>Average Operating Costs (incl. Staff Costs)</t>
  </si>
  <si>
    <t>Average Operating Costs (excl. Staff Costs)</t>
  </si>
  <si>
    <t>Average overall Profit/(loss)</t>
  </si>
  <si>
    <t>30 Jun 20 YTD (at 31 Jan 2020)</t>
  </si>
  <si>
    <t>Year Ended 30 Jun 19</t>
  </si>
  <si>
    <t>Year Ended 30 Jun 18</t>
  </si>
  <si>
    <t>Averages</t>
  </si>
  <si>
    <t>For the month ended 30 June 2019</t>
  </si>
  <si>
    <t>Jun-19</t>
  </si>
  <si>
    <t>May-19</t>
  </si>
  <si>
    <t>Apr-19</t>
  </si>
  <si>
    <t>Mar-19</t>
  </si>
  <si>
    <t>Feb-19</t>
  </si>
  <si>
    <t>Jan-19</t>
  </si>
  <si>
    <t>Dec-18</t>
  </si>
  <si>
    <t>Nov-18</t>
  </si>
  <si>
    <t>Oct-18</t>
  </si>
  <si>
    <t>Sep-18</t>
  </si>
  <si>
    <t>Aug-18</t>
  </si>
  <si>
    <t>Jul-18</t>
  </si>
  <si>
    <t>Movement in inventory</t>
  </si>
  <si>
    <t>Donations - Ex GST</t>
  </si>
  <si>
    <t>Donations deposited bank</t>
  </si>
  <si>
    <t>Grant Income</t>
  </si>
  <si>
    <t xml:space="preserve">   Advertising &amp; Marketing</t>
  </si>
  <si>
    <t xml:space="preserve">   Equipment Hire</t>
  </si>
  <si>
    <t xml:space="preserve">   Filing Fees</t>
  </si>
  <si>
    <t xml:space="preserve">   Parking/Tolls Expenses</t>
  </si>
  <si>
    <t xml:space="preserve">   Pest Management</t>
  </si>
  <si>
    <t xml:space="preserve">   Recruitment Fees</t>
  </si>
  <si>
    <t xml:space="preserve">   Long Service Leave Expense</t>
  </si>
  <si>
    <t xml:space="preserve">   Shop Inspection</t>
  </si>
  <si>
    <t xml:space="preserve">   Product Liability Insurance</t>
  </si>
  <si>
    <t>Operating Profit</t>
  </si>
  <si>
    <t>Non-operating Expenses</t>
  </si>
  <si>
    <t xml:space="preserve">   Other Non-operating Expenses</t>
  </si>
  <si>
    <t xml:space="preserve">   Interest Expense</t>
  </si>
  <si>
    <t xml:space="preserve">   Total Other Non-operating Expenses</t>
  </si>
  <si>
    <t>Total Non-operating Expenses</t>
  </si>
  <si>
    <t>For the month ended 30 June 2018</t>
  </si>
  <si>
    <t>Jun-18</t>
  </si>
  <si>
    <t>May-18</t>
  </si>
  <si>
    <t>Apr-18</t>
  </si>
  <si>
    <t>Mar-18</t>
  </si>
  <si>
    <t>Feb-18</t>
  </si>
  <si>
    <t>Jan-18</t>
  </si>
  <si>
    <t>Dec-17</t>
  </si>
  <si>
    <t>Nov-17</t>
  </si>
  <si>
    <t>Oct-17</t>
  </si>
  <si>
    <t>Sep-17</t>
  </si>
  <si>
    <t>Aug-17</t>
  </si>
  <si>
    <t>Jul-17</t>
  </si>
  <si>
    <t>Vegie box sales to be allocated</t>
  </si>
  <si>
    <t>Conference Fees</t>
  </si>
  <si>
    <t xml:space="preserve">   Printing</t>
  </si>
  <si>
    <t>Total Operating Expenses (excl. Employee Costs)</t>
  </si>
  <si>
    <t>Total Operating Expenses (excl. employee costs)</t>
  </si>
  <si>
    <t>Average COS (Cost of Sales)</t>
  </si>
  <si>
    <t>For the month ended 29 February 2020</t>
  </si>
  <si>
    <t>Averages only up to Full mth of Jan</t>
  </si>
  <si>
    <t>Total Sales</t>
  </si>
  <si>
    <t>Total COS (Cost of Sales)</t>
  </si>
  <si>
    <t>Total GP (Gross Profit)</t>
  </si>
  <si>
    <t>Total Staff Costs</t>
  </si>
  <si>
    <t>Total Operating Costs (incl. Staff Costs)</t>
  </si>
  <si>
    <t>Total Operating Costs (excl. Staff Costs)</t>
  </si>
  <si>
    <t>Total overall Profit/(loss)</t>
  </si>
  <si>
    <t>GP Margin %</t>
  </si>
  <si>
    <t>Miscellaneous Income</t>
  </si>
  <si>
    <t>MTD 20 Feb 20</t>
  </si>
  <si>
    <t>30 Jun 20 YTD (at 20 Feb 2020)</t>
  </si>
  <si>
    <t>FY2020 Averages taken til 31 Jan 20 as this is the last full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</si>
</sst>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9]#,##0.00;\-[$$-809]#,##0.00"/>
    <numFmt numFmtId="165" formatCode="[$$-380A]\ #,##0.00;\-[$$-380A]\ #,##0.00"/>
    <numFmt numFmtId="166" formatCode="_-* #,##0_-;\-* #,##0_-;_-* &quot;-&quot;??_-;_-@_-"/>
  </numFmts>
  <fonts count="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vertical="center"/>
    </xf>
    <xf numFmtId="164" fontId="4" fillId="2" borderId="2" xfId="0" applyNumberFormat="1" applyFont="1" applyFill="1" applyBorder="1" applyAlignment="1" applyProtection="1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164" fontId="6" fillId="3" borderId="0" xfId="0" applyNumberFormat="1" applyFont="1" applyFill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0" borderId="0" xfId="0" applyNumberFormat="1" applyFont="1">
      <alignment vertical="center"/>
    </xf>
    <xf numFmtId="0" fontId="3" fillId="0" borderId="0" xfId="0" applyFont="1" applyAlignment="1">
      <alignment vertical="top" wrapText="1"/>
    </xf>
    <xf numFmtId="164" fontId="4" fillId="0" borderId="0" xfId="0" applyNumberFormat="1" applyFont="1">
      <alignment vertical="center"/>
    </xf>
    <xf numFmtId="164" fontId="2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164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164" fontId="4" fillId="0" borderId="2" xfId="0" applyNumberFormat="1" applyFont="1" applyBorder="1">
      <alignment vertical="center"/>
    </xf>
    <xf numFmtId="0" fontId="4" fillId="0" borderId="0" xfId="0" applyFont="1" applyBorder="1">
      <alignment vertical="center"/>
    </xf>
    <xf numFmtId="164" fontId="4" fillId="0" borderId="0" xfId="0" applyNumberFormat="1" applyFont="1" applyBorder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64" fontId="6" fillId="3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165" fontId="4" fillId="3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6" fillId="4" borderId="8" xfId="0" applyFont="1" applyFill="1" applyBorder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>
      <alignment vertical="center"/>
    </xf>
    <xf numFmtId="0" fontId="6" fillId="5" borderId="8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6" xfId="0" applyFont="1" applyFill="1" applyBorder="1">
      <alignment vertical="center"/>
    </xf>
    <xf numFmtId="10" fontId="0" fillId="5" borderId="4" xfId="3" applyNumberFormat="1" applyFont="1" applyFill="1" applyBorder="1">
      <alignment vertical="center"/>
    </xf>
    <xf numFmtId="10" fontId="0" fillId="6" borderId="4" xfId="3" applyNumberFormat="1" applyFont="1" applyFill="1" applyBorder="1">
      <alignment vertical="center"/>
    </xf>
    <xf numFmtId="0" fontId="6" fillId="6" borderId="30" xfId="0" applyFont="1" applyFill="1" applyBorder="1">
      <alignment vertical="center"/>
    </xf>
    <xf numFmtId="10" fontId="0" fillId="5" borderId="19" xfId="3" applyNumberFormat="1" applyFont="1" applyFill="1" applyBorder="1">
      <alignment vertical="center"/>
    </xf>
    <xf numFmtId="0" fontId="6" fillId="6" borderId="31" xfId="0" applyFont="1" applyFill="1" applyBorder="1">
      <alignment vertical="center"/>
    </xf>
    <xf numFmtId="0" fontId="6" fillId="6" borderId="9" xfId="0" applyFont="1" applyFill="1" applyBorder="1">
      <alignment vertical="center"/>
    </xf>
    <xf numFmtId="0" fontId="6" fillId="6" borderId="10" xfId="0" applyFont="1" applyFill="1" applyBorder="1">
      <alignment vertical="center"/>
    </xf>
    <xf numFmtId="10" fontId="0" fillId="4" borderId="23" xfId="3" applyNumberFormat="1" applyFont="1" applyFill="1" applyBorder="1">
      <alignment vertical="center"/>
    </xf>
    <xf numFmtId="10" fontId="0" fillId="6" borderId="24" xfId="3" applyNumberFormat="1" applyFont="1" applyFill="1" applyBorder="1">
      <alignment vertical="center"/>
    </xf>
    <xf numFmtId="10" fontId="0" fillId="4" borderId="25" xfId="3" applyNumberFormat="1" applyFont="1" applyFill="1" applyBorder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6" fontId="0" fillId="0" borderId="15" xfId="1" applyNumberFormat="1" applyFont="1" applyBorder="1">
      <alignment vertical="center"/>
    </xf>
    <xf numFmtId="166" fontId="0" fillId="4" borderId="16" xfId="1" applyNumberFormat="1" applyFont="1" applyFill="1" applyBorder="1">
      <alignment vertical="center"/>
    </xf>
    <xf numFmtId="166" fontId="0" fillId="0" borderId="17" xfId="1" applyNumberFormat="1" applyFont="1" applyBorder="1">
      <alignment vertical="center"/>
    </xf>
    <xf numFmtId="166" fontId="0" fillId="4" borderId="3" xfId="1" applyNumberFormat="1" applyFont="1" applyFill="1" applyBorder="1">
      <alignment vertical="center"/>
    </xf>
    <xf numFmtId="166" fontId="0" fillId="0" borderId="11" xfId="1" applyNumberFormat="1" applyFont="1" applyBorder="1">
      <alignment vertical="center"/>
    </xf>
    <xf numFmtId="166" fontId="0" fillId="4" borderId="18" xfId="1" applyNumberFormat="1" applyFont="1" applyFill="1" applyBorder="1">
      <alignment vertical="center"/>
    </xf>
    <xf numFmtId="166" fontId="0" fillId="0" borderId="12" xfId="1" applyNumberFormat="1" applyFont="1" applyBorder="1">
      <alignment vertical="center"/>
    </xf>
    <xf numFmtId="166" fontId="0" fillId="4" borderId="13" xfId="1" applyNumberFormat="1" applyFont="1" applyFill="1" applyBorder="1">
      <alignment vertical="center"/>
    </xf>
    <xf numFmtId="166" fontId="0" fillId="0" borderId="14" xfId="1" applyNumberFormat="1" applyFont="1" applyBorder="1">
      <alignment vertical="center"/>
    </xf>
    <xf numFmtId="166" fontId="0" fillId="4" borderId="20" xfId="1" applyNumberFormat="1" applyFont="1" applyFill="1" applyBorder="1">
      <alignment vertical="center"/>
    </xf>
    <xf numFmtId="166" fontId="0" fillId="6" borderId="21" xfId="1" applyNumberFormat="1" applyFont="1" applyFill="1" applyBorder="1">
      <alignment vertical="center"/>
    </xf>
    <xf numFmtId="166" fontId="0" fillId="4" borderId="22" xfId="1" applyNumberFormat="1" applyFont="1" applyFill="1" applyBorder="1">
      <alignment vertical="center"/>
    </xf>
    <xf numFmtId="166" fontId="0" fillId="5" borderId="16" xfId="1" applyNumberFormat="1" applyFont="1" applyFill="1" applyBorder="1">
      <alignment vertical="center"/>
    </xf>
    <xf numFmtId="166" fontId="0" fillId="5" borderId="3" xfId="1" applyNumberFormat="1" applyFont="1" applyFill="1" applyBorder="1">
      <alignment vertical="center"/>
    </xf>
    <xf numFmtId="166" fontId="0" fillId="5" borderId="18" xfId="1" applyNumberFormat="1" applyFont="1" applyFill="1" applyBorder="1">
      <alignment vertical="center"/>
    </xf>
    <xf numFmtId="166" fontId="0" fillId="0" borderId="27" xfId="1" applyNumberFormat="1" applyFont="1" applyBorder="1">
      <alignment vertical="center"/>
    </xf>
    <xf numFmtId="166" fontId="0" fillId="5" borderId="28" xfId="1" applyNumberFormat="1" applyFont="1" applyFill="1" applyBorder="1">
      <alignment vertical="center"/>
    </xf>
    <xf numFmtId="166" fontId="0" fillId="0" borderId="29" xfId="1" applyNumberFormat="1" applyFont="1" applyBorder="1">
      <alignment vertical="center"/>
    </xf>
    <xf numFmtId="166" fontId="0" fillId="5" borderId="21" xfId="1" applyNumberFormat="1" applyFont="1" applyFill="1" applyBorder="1">
      <alignment vertical="center"/>
    </xf>
    <xf numFmtId="166" fontId="0" fillId="5" borderId="22" xfId="1" applyNumberFormat="1" applyFont="1" applyFill="1" applyBorder="1">
      <alignment vertical="center"/>
    </xf>
    <xf numFmtId="165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44" fontId="4" fillId="3" borderId="0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3:E23"/>
  <sheetViews>
    <sheetView tabSelected="1" workbookViewId="0">
      <selection activeCell="A3" sqref="A3"/>
    </sheetView>
  </sheetViews>
  <sheetFormatPr defaultRowHeight="12.5" x14ac:dyDescent="0.25"/>
  <cols>
    <col min="1" max="1" width="42.1796875" customWidth="1"/>
    <col min="2" max="2" width="23.54296875" customWidth="1"/>
    <col min="3" max="3" width="22" customWidth="1"/>
    <col min="4" max="4" width="21.54296875" customWidth="1"/>
    <col min="5" max="5" width="22.54296875" customWidth="1"/>
  </cols>
  <sheetData>
    <row r="3" spans="1:5" ht="13" thickBot="1" x14ac:dyDescent="0.3">
      <c r="A3" t="s">
        <v>151</v>
      </c>
    </row>
    <row r="4" spans="1:5" ht="28" customHeight="1" thickBot="1" x14ac:dyDescent="0.3">
      <c r="B4" s="54" t="s">
        <v>83</v>
      </c>
      <c r="C4" s="30" t="s">
        <v>84</v>
      </c>
      <c r="D4" s="38" t="s">
        <v>85</v>
      </c>
      <c r="E4" s="12"/>
    </row>
    <row r="5" spans="1:5" ht="13" x14ac:dyDescent="0.25">
      <c r="A5" s="37" t="s">
        <v>77</v>
      </c>
      <c r="B5" s="55">
        <f>'FY20 YTD P&amp;L'!L15</f>
        <v>89398.071428571406</v>
      </c>
      <c r="C5" s="56">
        <f>'YE 30 Jun 19 P&amp;L'!P11</f>
        <v>89173.67833333333</v>
      </c>
      <c r="D5" s="57">
        <f>'YE 30 Jun 18 P&amp;L'!P12</f>
        <v>92905.392500000002</v>
      </c>
    </row>
    <row r="6" spans="1:5" ht="13.5" thickBot="1" x14ac:dyDescent="0.3">
      <c r="A6" s="31" t="s">
        <v>137</v>
      </c>
      <c r="B6" s="58">
        <f>'FY20 YTD P&amp;L'!L22</f>
        <v>59418.720000000008</v>
      </c>
      <c r="C6" s="59">
        <f>'YE 30 Jun 19 P&amp;L'!P19</f>
        <v>58108.204166666663</v>
      </c>
      <c r="D6" s="60">
        <f>'YE 30 Jun 18 P&amp;L'!P19</f>
        <v>59660.259999999987</v>
      </c>
    </row>
    <row r="7" spans="1:5" ht="13.5" thickBot="1" x14ac:dyDescent="0.3">
      <c r="A7" s="39" t="s">
        <v>78</v>
      </c>
      <c r="B7" s="61">
        <f>'FY20 YTD P&amp;L'!L24</f>
        <v>29979.351428571426</v>
      </c>
      <c r="C7" s="62">
        <f>'YE 30 Jun 19 P&amp;L'!P21</f>
        <v>31065.47416666667</v>
      </c>
      <c r="D7" s="63">
        <f>'YE 30 Jun 18 P&amp;L'!P21</f>
        <v>33245.1325</v>
      </c>
    </row>
    <row r="8" spans="1:5" ht="13.5" thickBot="1" x14ac:dyDescent="0.3">
      <c r="A8" s="48" t="s">
        <v>147</v>
      </c>
      <c r="B8" s="50">
        <f>B7/B5</f>
        <v>0.33534673566783568</v>
      </c>
      <c r="C8" s="51">
        <f t="shared" ref="C8:D8" si="0">C7/C5</f>
        <v>0.34837044683233981</v>
      </c>
      <c r="D8" s="52">
        <f t="shared" si="0"/>
        <v>0.35783856679793907</v>
      </c>
    </row>
    <row r="9" spans="1:5" ht="13" x14ac:dyDescent="0.25">
      <c r="A9" s="37" t="s">
        <v>79</v>
      </c>
      <c r="B9" s="55">
        <f>'FY20 YTD P&amp;L'!L66</f>
        <v>25316.998571428569</v>
      </c>
      <c r="C9" s="56">
        <f>'YE 30 Jun 19 P&amp;L'!P70</f>
        <v>29511.682500000006</v>
      </c>
      <c r="D9" s="57">
        <f>'YE 30 Jun 18 P&amp;L'!P68</f>
        <v>29141.782500000001</v>
      </c>
    </row>
    <row r="10" spans="1:5" ht="13.5" thickBot="1" x14ac:dyDescent="0.3">
      <c r="A10" s="31" t="s">
        <v>80</v>
      </c>
      <c r="B10" s="58">
        <f>'FY20 YTD P&amp;L'!L82</f>
        <v>35617.938571428567</v>
      </c>
      <c r="C10" s="59">
        <f>'YE 30 Jun 19 P&amp;L'!P87</f>
        <v>40547.025000000001</v>
      </c>
      <c r="D10" s="60">
        <f>'YE 30 Jun 18 P&amp;L'!P84</f>
        <v>39856.646666666675</v>
      </c>
    </row>
    <row r="11" spans="1:5" ht="13.5" thickBot="1" x14ac:dyDescent="0.3">
      <c r="A11" s="39" t="s">
        <v>81</v>
      </c>
      <c r="B11" s="61">
        <f>'FY20 YTD P&amp;L'!L84</f>
        <v>10300.939999999999</v>
      </c>
      <c r="C11" s="62">
        <f>'YE 30 Jun 19 P&amp;L'!P89</f>
        <v>11035.342499999999</v>
      </c>
      <c r="D11" s="63">
        <f>'YE 30 Jun 18 P&amp;L'!P87</f>
        <v>10714.864166666664</v>
      </c>
    </row>
    <row r="12" spans="1:5" ht="13.5" thickBot="1" x14ac:dyDescent="0.3">
      <c r="A12" s="49" t="s">
        <v>82</v>
      </c>
      <c r="B12" s="64">
        <f>'FY20 YTD P&amp;L'!L88</f>
        <v>-2554.7642857142828</v>
      </c>
      <c r="C12" s="65">
        <f>'YE 30 Jun 19 P&amp;L'!P103</f>
        <v>-4054.2341666666657</v>
      </c>
      <c r="D12" s="66">
        <f>'YE 30 Jun 18 P&amp;L'!P91</f>
        <v>-1429.9999999999989</v>
      </c>
    </row>
    <row r="14" spans="1:5" ht="13" thickBot="1" x14ac:dyDescent="0.3"/>
    <row r="15" spans="1:5" ht="26.5" thickBot="1" x14ac:dyDescent="0.3">
      <c r="B15" s="53" t="s">
        <v>150</v>
      </c>
      <c r="C15" s="30" t="s">
        <v>84</v>
      </c>
      <c r="D15" s="41" t="s">
        <v>85</v>
      </c>
    </row>
    <row r="16" spans="1:5" ht="13" x14ac:dyDescent="0.25">
      <c r="A16" s="40" t="s">
        <v>140</v>
      </c>
      <c r="B16" s="55">
        <f>'FY20 YTD P&amp;L'!J15</f>
        <v>691017.96</v>
      </c>
      <c r="C16" s="67">
        <f>'YE 30 Jun 19 P&amp;L'!N11</f>
        <v>1070084.1399999999</v>
      </c>
      <c r="D16" s="57">
        <f>'YE 30 Jun 18 P&amp;L'!N12</f>
        <v>1114864.7100000002</v>
      </c>
    </row>
    <row r="17" spans="1:4" ht="13.5" thickBot="1" x14ac:dyDescent="0.3">
      <c r="A17" s="31" t="s">
        <v>141</v>
      </c>
      <c r="B17" s="68">
        <f>'FY20 YTD P&amp;L'!J22</f>
        <v>436703.22</v>
      </c>
      <c r="C17" s="59">
        <f>'YE 30 Jun 19 P&amp;L'!N19</f>
        <v>697298.45</v>
      </c>
      <c r="D17" s="69">
        <f>'YE 30 Jun 18 P&amp;L'!N19</f>
        <v>715923.12</v>
      </c>
    </row>
    <row r="18" spans="1:4" ht="13" x14ac:dyDescent="0.25">
      <c r="A18" s="42" t="s">
        <v>142</v>
      </c>
      <c r="B18" s="70">
        <f>'FY20 YTD P&amp;L'!J24</f>
        <v>254314.74</v>
      </c>
      <c r="C18" s="71">
        <f>'YE 30 Jun 19 P&amp;L'!N21</f>
        <v>372785.68999999994</v>
      </c>
      <c r="D18" s="72">
        <f>'YE 30 Jun 18 P&amp;L'!N21</f>
        <v>398941.5900000002</v>
      </c>
    </row>
    <row r="19" spans="1:4" ht="13.5" thickBot="1" x14ac:dyDescent="0.3">
      <c r="A19" s="45" t="s">
        <v>147</v>
      </c>
      <c r="B19" s="43">
        <f t="shared" ref="B19:D19" si="1">B18/B16</f>
        <v>0.36802913197798798</v>
      </c>
      <c r="C19" s="44">
        <f t="shared" si="1"/>
        <v>0.34837044683233975</v>
      </c>
      <c r="D19" s="46">
        <f t="shared" si="1"/>
        <v>0.35783856679793924</v>
      </c>
    </row>
    <row r="20" spans="1:4" ht="13" x14ac:dyDescent="0.25">
      <c r="A20" s="40" t="s">
        <v>143</v>
      </c>
      <c r="B20" s="55">
        <f>'FY20 YTD P&amp;L'!J66</f>
        <v>187512.51</v>
      </c>
      <c r="C20" s="67">
        <f>'YE 30 Jun 19 P&amp;L'!N70</f>
        <v>354140.19</v>
      </c>
      <c r="D20" s="57">
        <f>'YE 30 Jun 18 P&amp;L'!N68</f>
        <v>349701.39</v>
      </c>
    </row>
    <row r="21" spans="1:4" ht="13.5" thickBot="1" x14ac:dyDescent="0.3">
      <c r="A21" s="31" t="s">
        <v>144</v>
      </c>
      <c r="B21" s="68">
        <f>'FY20 YTD P&amp;L'!J82</f>
        <v>266849.5</v>
      </c>
      <c r="C21" s="59">
        <f>'YE 30 Jun 19 P&amp;L'!N87</f>
        <v>486564.3</v>
      </c>
      <c r="D21" s="69">
        <f>'YE 30 Jun 18 P&amp;L'!N84</f>
        <v>478279.76</v>
      </c>
    </row>
    <row r="22" spans="1:4" ht="13" x14ac:dyDescent="0.25">
      <c r="A22" s="42" t="s">
        <v>145</v>
      </c>
      <c r="B22" s="70">
        <f>'FY20 YTD P&amp;L'!J84</f>
        <v>79336.989999999991</v>
      </c>
      <c r="C22" s="71">
        <f>'YE 30 Jun 19 P&amp;L'!N89</f>
        <v>132424.10999999999</v>
      </c>
      <c r="D22" s="72">
        <f>'YE 30 Jun 18 P&amp;L'!N87</f>
        <v>128578.37</v>
      </c>
    </row>
    <row r="23" spans="1:4" ht="13.5" thickBot="1" x14ac:dyDescent="0.3">
      <c r="A23" s="47" t="s">
        <v>146</v>
      </c>
      <c r="B23" s="73">
        <f>'FY20 YTD P&amp;L'!J88</f>
        <v>9052</v>
      </c>
      <c r="C23" s="65">
        <f>'YE 30 Jun 19 P&amp;L'!N103</f>
        <v>-48650.810000000041</v>
      </c>
      <c r="D23" s="74">
        <f>'YE 30 Jun 18 P&amp;L'!N91</f>
        <v>-17159.999999999825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zoomScaleNormal="100" workbookViewId="0">
      <selection activeCell="B5" sqref="B5"/>
    </sheetView>
  </sheetViews>
  <sheetFormatPr defaultRowHeight="12.75" customHeight="1" x14ac:dyDescent="0.25"/>
  <cols>
    <col min="1" max="1" width="23.81640625" customWidth="1"/>
    <col min="2" max="2" width="14.6328125" customWidth="1"/>
    <col min="3" max="10" width="14.26953125" customWidth="1"/>
    <col min="12" max="12" width="12" style="13" customWidth="1"/>
  </cols>
  <sheetData>
    <row r="1" spans="1:12" ht="12.7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12.75" customHeight="1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</row>
    <row r="3" spans="1:12" ht="12.75" customHeight="1" x14ac:dyDescent="0.2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</row>
    <row r="5" spans="1:12" ht="12.75" customHeight="1" x14ac:dyDescent="0.3">
      <c r="A5" s="4"/>
      <c r="B5" s="87" t="s">
        <v>149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2"/>
      <c r="L5" s="17" t="s">
        <v>139</v>
      </c>
    </row>
    <row r="7" spans="1:12" ht="12.75" customHeight="1" x14ac:dyDescent="0.25">
      <c r="A7" s="3" t="s">
        <v>11</v>
      </c>
    </row>
    <row r="8" spans="1:12" ht="12.75" customHeight="1" x14ac:dyDescent="0.25">
      <c r="A8" s="1" t="s">
        <v>12</v>
      </c>
      <c r="B8" s="21">
        <v>6004.7</v>
      </c>
      <c r="C8" s="2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21">
        <v>6004.7</v>
      </c>
      <c r="K8" s="2"/>
    </row>
    <row r="9" spans="1:12" ht="12.75" customHeight="1" x14ac:dyDescent="0.25">
      <c r="A9" s="1" t="s">
        <v>13</v>
      </c>
      <c r="B9" s="21">
        <v>54719.73</v>
      </c>
      <c r="C9" s="2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21">
        <v>54719.73</v>
      </c>
      <c r="K9" s="2"/>
    </row>
    <row r="10" spans="1:12" ht="12.75" customHeight="1" x14ac:dyDescent="0.25">
      <c r="A10" s="21" t="s">
        <v>148</v>
      </c>
      <c r="B10" s="21">
        <v>0</v>
      </c>
      <c r="C10" s="21">
        <v>0</v>
      </c>
      <c r="D10" s="21">
        <v>0</v>
      </c>
      <c r="E10" s="1"/>
      <c r="F10" s="21">
        <v>0</v>
      </c>
      <c r="G10" s="21">
        <v>0</v>
      </c>
      <c r="H10" s="21">
        <v>0</v>
      </c>
      <c r="I10" s="21">
        <v>0</v>
      </c>
      <c r="J10" s="21">
        <v>4747.03</v>
      </c>
      <c r="K10" s="2"/>
    </row>
    <row r="11" spans="1:12" ht="12.75" customHeight="1" x14ac:dyDescent="0.25">
      <c r="A11" s="1" t="s">
        <v>14</v>
      </c>
      <c r="B11" s="21">
        <v>-240</v>
      </c>
      <c r="C11" s="21">
        <v>-739.6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21">
        <v>-979.6</v>
      </c>
      <c r="K11" s="2"/>
    </row>
    <row r="12" spans="1:12" ht="12.75" customHeight="1" x14ac:dyDescent="0.25">
      <c r="A12" s="1" t="s">
        <v>15</v>
      </c>
      <c r="B12" s="21">
        <v>0</v>
      </c>
      <c r="C12" s="21">
        <v>73383.039999999994</v>
      </c>
      <c r="D12" s="1">
        <v>72125.03</v>
      </c>
      <c r="E12" s="1">
        <v>74515.92</v>
      </c>
      <c r="F12" s="1">
        <v>76337.47</v>
      </c>
      <c r="G12" s="1">
        <v>76667.06</v>
      </c>
      <c r="H12" s="1">
        <v>80856.78</v>
      </c>
      <c r="I12" s="1">
        <v>77481.179999999993</v>
      </c>
      <c r="J12" s="21">
        <v>531366.48</v>
      </c>
      <c r="K12" s="2"/>
    </row>
    <row r="13" spans="1:12" ht="12.75" customHeight="1" x14ac:dyDescent="0.25">
      <c r="A13" s="1" t="s">
        <v>16</v>
      </c>
      <c r="B13" s="21">
        <v>0</v>
      </c>
      <c r="C13" s="21">
        <v>12958.5</v>
      </c>
      <c r="D13" s="1">
        <v>13896.6</v>
      </c>
      <c r="E13" s="1">
        <v>13742.97</v>
      </c>
      <c r="F13" s="1">
        <v>12708.9</v>
      </c>
      <c r="G13" s="1">
        <v>13317.97</v>
      </c>
      <c r="H13" s="1">
        <v>13758.6</v>
      </c>
      <c r="I13" s="1">
        <v>12355.22</v>
      </c>
      <c r="J13" s="21">
        <v>92738.76</v>
      </c>
      <c r="K13" s="2"/>
    </row>
    <row r="14" spans="1:12" ht="12.75" customHeight="1" x14ac:dyDescent="0.25">
      <c r="A14" s="1" t="s">
        <v>17</v>
      </c>
      <c r="B14" s="21">
        <v>0</v>
      </c>
      <c r="C14" s="21">
        <v>64.14</v>
      </c>
      <c r="D14" s="1">
        <v>421.66</v>
      </c>
      <c r="E14" s="1">
        <v>602.95000000000005</v>
      </c>
      <c r="F14" s="1">
        <v>1160.4100000000001</v>
      </c>
      <c r="G14" s="1">
        <v>441.94</v>
      </c>
      <c r="H14" s="1">
        <v>-2769.69</v>
      </c>
      <c r="I14" s="1">
        <v>2499.4499999999998</v>
      </c>
      <c r="J14" s="21">
        <v>2420.86</v>
      </c>
      <c r="K14" s="2"/>
    </row>
    <row r="15" spans="1:12" ht="12.75" customHeight="1" x14ac:dyDescent="0.25">
      <c r="A15" s="5" t="s">
        <v>18</v>
      </c>
      <c r="B15" s="23">
        <f>SUM(B8:B14)</f>
        <v>60484.43</v>
      </c>
      <c r="C15" s="7">
        <f t="shared" ref="C15:I15" si="0">SUM(C8:C14)</f>
        <v>85666.079999999987</v>
      </c>
      <c r="D15" s="7">
        <f t="shared" si="0"/>
        <v>86443.290000000008</v>
      </c>
      <c r="E15" s="7">
        <f t="shared" si="0"/>
        <v>88861.84</v>
      </c>
      <c r="F15" s="7">
        <f t="shared" si="0"/>
        <v>90206.78</v>
      </c>
      <c r="G15" s="7">
        <f t="shared" si="0"/>
        <v>90426.97</v>
      </c>
      <c r="H15" s="7">
        <f t="shared" si="0"/>
        <v>91845.69</v>
      </c>
      <c r="I15" s="7">
        <f t="shared" si="0"/>
        <v>92335.849999999991</v>
      </c>
      <c r="J15" s="7">
        <f>SUM(J8:J14)</f>
        <v>691017.96</v>
      </c>
      <c r="K15" s="2"/>
      <c r="L15" s="16">
        <f>AVERAGE(C15:I15)</f>
        <v>89398.071428571406</v>
      </c>
    </row>
    <row r="16" spans="1:12" ht="12.75" customHeight="1" x14ac:dyDescent="0.25">
      <c r="C16" s="11"/>
    </row>
    <row r="17" spans="1:12" ht="12.75" customHeight="1" x14ac:dyDescent="0.25">
      <c r="A17" s="3" t="s">
        <v>19</v>
      </c>
    </row>
    <row r="18" spans="1:12" ht="12.75" customHeight="1" x14ac:dyDescent="0.25">
      <c r="A18" s="1" t="s">
        <v>20</v>
      </c>
      <c r="B18" s="21">
        <v>0</v>
      </c>
      <c r="C18" s="2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10</v>
      </c>
      <c r="J18" s="21">
        <v>10</v>
      </c>
      <c r="K18" s="2"/>
    </row>
    <row r="19" spans="1:12" ht="12.75" customHeight="1" x14ac:dyDescent="0.25">
      <c r="A19" s="1" t="s">
        <v>21</v>
      </c>
      <c r="B19" s="21">
        <v>15881.5</v>
      </c>
      <c r="C19" s="21">
        <v>43642.13</v>
      </c>
      <c r="D19" s="1">
        <v>45136.17</v>
      </c>
      <c r="E19" s="1">
        <v>35780.28</v>
      </c>
      <c r="F19" s="1">
        <v>41122.53</v>
      </c>
      <c r="G19" s="1">
        <v>37473.81</v>
      </c>
      <c r="H19" s="1">
        <v>41951.3</v>
      </c>
      <c r="I19" s="1">
        <v>49302.34</v>
      </c>
      <c r="J19" s="21">
        <v>310290.06</v>
      </c>
      <c r="K19" s="2"/>
    </row>
    <row r="20" spans="1:12" ht="12.75" customHeight="1" x14ac:dyDescent="0.25">
      <c r="A20" s="1" t="s">
        <v>22</v>
      </c>
      <c r="B20" s="21">
        <v>0</v>
      </c>
      <c r="C20" s="21">
        <v>100.8</v>
      </c>
      <c r="D20" s="1">
        <v>54.3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1">
        <v>155.1</v>
      </c>
      <c r="K20" s="2"/>
    </row>
    <row r="21" spans="1:12" ht="12.75" customHeight="1" x14ac:dyDescent="0.25">
      <c r="A21" s="1" t="s">
        <v>23</v>
      </c>
      <c r="B21" s="21">
        <v>4890.68</v>
      </c>
      <c r="C21" s="21">
        <v>17094.16</v>
      </c>
      <c r="D21" s="1">
        <v>16437.04</v>
      </c>
      <c r="E21" s="1">
        <v>16454.28</v>
      </c>
      <c r="F21" s="1">
        <v>17000.009999999998</v>
      </c>
      <c r="G21" s="1">
        <v>17344.87</v>
      </c>
      <c r="H21" s="1">
        <v>18788.53</v>
      </c>
      <c r="I21" s="1">
        <v>18238.490000000002</v>
      </c>
      <c r="J21" s="21">
        <v>126248.06</v>
      </c>
      <c r="K21" s="2"/>
    </row>
    <row r="22" spans="1:12" ht="12.75" customHeight="1" x14ac:dyDescent="0.25">
      <c r="A22" s="5" t="s">
        <v>24</v>
      </c>
      <c r="B22" s="23">
        <f>SUM(B18:B21)</f>
        <v>20772.18</v>
      </c>
      <c r="C22" s="7">
        <f t="shared" ref="C22:I22" si="1">SUM(C18:C21)</f>
        <v>60837.09</v>
      </c>
      <c r="D22" s="7">
        <f t="shared" si="1"/>
        <v>61627.51</v>
      </c>
      <c r="E22" s="7">
        <f t="shared" si="1"/>
        <v>52234.559999999998</v>
      </c>
      <c r="F22" s="7">
        <f t="shared" si="1"/>
        <v>58122.539999999994</v>
      </c>
      <c r="G22" s="7">
        <f t="shared" si="1"/>
        <v>54818.679999999993</v>
      </c>
      <c r="H22" s="7">
        <f t="shared" si="1"/>
        <v>60739.83</v>
      </c>
      <c r="I22" s="7">
        <f t="shared" si="1"/>
        <v>67550.83</v>
      </c>
      <c r="J22" s="7">
        <f>SUM(J18:J21)</f>
        <v>436703.22</v>
      </c>
      <c r="K22" s="2"/>
      <c r="L22" s="16">
        <f>AVERAGE(C22:I22)</f>
        <v>59418.720000000008</v>
      </c>
    </row>
    <row r="23" spans="1:12" ht="12.75" customHeight="1" x14ac:dyDescent="0.25">
      <c r="C23" s="11"/>
    </row>
    <row r="24" spans="1:12" ht="12.75" customHeight="1" thickBot="1" x14ac:dyDescent="0.3">
      <c r="A24" s="6" t="s">
        <v>25</v>
      </c>
      <c r="B24" s="25">
        <f>(B15)-(B22)</f>
        <v>39712.25</v>
      </c>
      <c r="C24" s="8">
        <f t="shared" ref="C24:I24" si="2">(C15)-(C22)</f>
        <v>24828.989999999991</v>
      </c>
      <c r="D24" s="8">
        <f t="shared" si="2"/>
        <v>24815.780000000006</v>
      </c>
      <c r="E24" s="8">
        <f t="shared" si="2"/>
        <v>36627.279999999999</v>
      </c>
      <c r="F24" s="8">
        <f t="shared" si="2"/>
        <v>32084.240000000005</v>
      </c>
      <c r="G24" s="8">
        <f t="shared" si="2"/>
        <v>35608.290000000008</v>
      </c>
      <c r="H24" s="8">
        <f t="shared" si="2"/>
        <v>31105.86</v>
      </c>
      <c r="I24" s="8">
        <f t="shared" si="2"/>
        <v>24785.01999999999</v>
      </c>
      <c r="J24" s="8">
        <f>(J15)-(J22)</f>
        <v>254314.74</v>
      </c>
      <c r="K24" s="2"/>
      <c r="L24" s="16">
        <f>AVERAGE(C24:I24)</f>
        <v>29979.351428571426</v>
      </c>
    </row>
    <row r="25" spans="1:12" ht="12.75" customHeight="1" thickTop="1" x14ac:dyDescent="0.25">
      <c r="I25" s="10"/>
    </row>
    <row r="26" spans="1:12" ht="12.75" customHeight="1" x14ac:dyDescent="0.25">
      <c r="A26" s="3" t="s">
        <v>26</v>
      </c>
    </row>
    <row r="27" spans="1:12" ht="12.75" customHeight="1" x14ac:dyDescent="0.25">
      <c r="A27" s="1" t="s">
        <v>27</v>
      </c>
      <c r="B27" s="21">
        <v>0</v>
      </c>
      <c r="C27" s="21">
        <v>12800</v>
      </c>
      <c r="D27" s="1">
        <v>1460</v>
      </c>
      <c r="E27" s="1">
        <v>90.18</v>
      </c>
      <c r="F27" s="1">
        <v>616.23</v>
      </c>
      <c r="G27" s="1">
        <v>122.86</v>
      </c>
      <c r="H27" s="1">
        <v>282.07</v>
      </c>
      <c r="I27" s="1">
        <v>350.23</v>
      </c>
      <c r="J27" s="21">
        <v>19145.580000000002</v>
      </c>
      <c r="K27" s="2"/>
    </row>
    <row r="28" spans="1:12" ht="12.75" customHeight="1" x14ac:dyDescent="0.25">
      <c r="A28" s="1" t="s">
        <v>28</v>
      </c>
      <c r="B28" s="21">
        <v>0</v>
      </c>
      <c r="C28" s="21">
        <v>0</v>
      </c>
      <c r="D28" s="1">
        <v>0</v>
      </c>
      <c r="E28" s="1">
        <v>0</v>
      </c>
      <c r="F28" s="1">
        <v>0</v>
      </c>
      <c r="G28" s="1">
        <v>536.5</v>
      </c>
      <c r="H28" s="1">
        <v>0</v>
      </c>
      <c r="I28" s="1">
        <v>0</v>
      </c>
      <c r="J28" s="21">
        <v>536.5</v>
      </c>
      <c r="K28" s="2"/>
    </row>
    <row r="29" spans="1:12" ht="12.75" customHeight="1" x14ac:dyDescent="0.25">
      <c r="A29" s="1" t="s">
        <v>29</v>
      </c>
      <c r="B29" s="21">
        <v>0</v>
      </c>
      <c r="C29" s="21">
        <v>7.05</v>
      </c>
      <c r="D29" s="1">
        <v>7.46</v>
      </c>
      <c r="E29" s="1">
        <v>3.15</v>
      </c>
      <c r="F29" s="1">
        <v>1.45</v>
      </c>
      <c r="G29" s="1">
        <v>0.66</v>
      </c>
      <c r="H29" s="1">
        <v>0.91</v>
      </c>
      <c r="I29" s="1">
        <v>0.57999999999999996</v>
      </c>
      <c r="J29" s="21">
        <v>21.26</v>
      </c>
      <c r="K29" s="2"/>
    </row>
    <row r="30" spans="1:12" ht="12.75" customHeight="1" x14ac:dyDescent="0.25">
      <c r="A30" s="1" t="s">
        <v>30</v>
      </c>
      <c r="B30" s="21">
        <v>0</v>
      </c>
      <c r="C30" s="21">
        <v>0</v>
      </c>
      <c r="D30" s="1">
        <v>900</v>
      </c>
      <c r="E30" s="1">
        <v>435.85</v>
      </c>
      <c r="F30" s="1">
        <v>115.23</v>
      </c>
      <c r="G30" s="1">
        <v>514.27</v>
      </c>
      <c r="H30" s="1">
        <v>627.83000000000004</v>
      </c>
      <c r="I30" s="1">
        <v>830.83</v>
      </c>
      <c r="J30" s="21">
        <v>0</v>
      </c>
      <c r="K30" s="2"/>
    </row>
    <row r="31" spans="1:12" ht="12.75" customHeight="1" x14ac:dyDescent="0.25">
      <c r="A31" s="1" t="s">
        <v>31</v>
      </c>
      <c r="B31" s="21">
        <v>0</v>
      </c>
      <c r="C31" s="1">
        <v>0</v>
      </c>
      <c r="D31" s="1">
        <v>868.18</v>
      </c>
      <c r="E31" s="1">
        <v>0</v>
      </c>
      <c r="F31" s="1">
        <v>0</v>
      </c>
      <c r="G31" s="1">
        <v>80.86</v>
      </c>
      <c r="H31" s="1">
        <v>934.38</v>
      </c>
      <c r="I31" s="1">
        <v>0</v>
      </c>
      <c r="J31" s="21">
        <v>1883.42</v>
      </c>
      <c r="K31" s="2"/>
    </row>
    <row r="32" spans="1:12" ht="12.75" customHeight="1" x14ac:dyDescent="0.25">
      <c r="A32" s="5" t="s">
        <v>32</v>
      </c>
      <c r="B32" s="23">
        <f>SUM(B27:B31)</f>
        <v>0</v>
      </c>
      <c r="C32" s="7">
        <f t="shared" ref="C32:J32" si="3">SUM(C27:C31)</f>
        <v>12807.05</v>
      </c>
      <c r="D32" s="7">
        <f t="shared" si="3"/>
        <v>3235.64</v>
      </c>
      <c r="E32" s="7">
        <f t="shared" si="3"/>
        <v>529.18000000000006</v>
      </c>
      <c r="F32" s="7">
        <f t="shared" si="3"/>
        <v>732.91000000000008</v>
      </c>
      <c r="G32" s="7">
        <f t="shared" si="3"/>
        <v>1255.1499999999999</v>
      </c>
      <c r="H32" s="7">
        <f t="shared" si="3"/>
        <v>1845.19</v>
      </c>
      <c r="I32" s="7">
        <f t="shared" si="3"/>
        <v>1181.6400000000001</v>
      </c>
      <c r="J32" s="7">
        <f t="shared" si="3"/>
        <v>21586.760000000002</v>
      </c>
      <c r="K32" s="2"/>
      <c r="L32" s="16">
        <f>AVERAGE(C32:I32)</f>
        <v>3083.8228571428567</v>
      </c>
    </row>
    <row r="34" spans="1:11" ht="12.75" customHeight="1" x14ac:dyDescent="0.25">
      <c r="A34" s="3" t="s">
        <v>33</v>
      </c>
    </row>
    <row r="35" spans="1:11" ht="12.75" customHeight="1" x14ac:dyDescent="0.25">
      <c r="A35" s="1" t="s">
        <v>34</v>
      </c>
      <c r="B35" s="21">
        <v>0</v>
      </c>
      <c r="C35" s="1">
        <v>0</v>
      </c>
      <c r="D35" s="1">
        <v>322.39</v>
      </c>
      <c r="E35" s="1">
        <v>0</v>
      </c>
      <c r="F35" s="1">
        <v>0</v>
      </c>
      <c r="G35" s="1">
        <v>879.83</v>
      </c>
      <c r="H35" s="1">
        <v>300</v>
      </c>
      <c r="I35" s="1">
        <v>0</v>
      </c>
      <c r="J35" s="1">
        <v>1502.22</v>
      </c>
      <c r="K35" s="2"/>
    </row>
    <row r="37" spans="1:11" ht="12.75" customHeight="1" x14ac:dyDescent="0.25">
      <c r="A37" s="3" t="s">
        <v>35</v>
      </c>
    </row>
    <row r="38" spans="1:11" ht="12.75" customHeight="1" x14ac:dyDescent="0.25">
      <c r="A38" s="1" t="s">
        <v>36</v>
      </c>
      <c r="B38" s="21">
        <v>0</v>
      </c>
      <c r="C38" s="21">
        <v>1450</v>
      </c>
      <c r="D38" s="1">
        <v>0</v>
      </c>
      <c r="E38" s="1">
        <v>0</v>
      </c>
      <c r="F38" s="1">
        <v>1150</v>
      </c>
      <c r="G38" s="1">
        <v>1300</v>
      </c>
      <c r="H38" s="1">
        <v>1150</v>
      </c>
      <c r="I38" s="1">
        <v>1150</v>
      </c>
      <c r="J38" s="21">
        <v>6200</v>
      </c>
      <c r="K38" s="2"/>
    </row>
    <row r="39" spans="1:11" ht="12.75" customHeight="1" x14ac:dyDescent="0.25">
      <c r="A39" s="1" t="s">
        <v>37</v>
      </c>
      <c r="B39" s="21">
        <v>0</v>
      </c>
      <c r="C39" s="21">
        <v>0</v>
      </c>
      <c r="D39" s="1">
        <v>0</v>
      </c>
      <c r="E39" s="1">
        <v>0</v>
      </c>
      <c r="F39" s="1">
        <v>12</v>
      </c>
      <c r="G39" s="1">
        <v>25</v>
      </c>
      <c r="H39" s="1">
        <v>0</v>
      </c>
      <c r="I39" s="1">
        <v>0</v>
      </c>
      <c r="J39" s="21">
        <v>37</v>
      </c>
      <c r="K39" s="2"/>
    </row>
    <row r="40" spans="1:11" ht="12.75" customHeight="1" x14ac:dyDescent="0.25">
      <c r="A40" s="1" t="s">
        <v>38</v>
      </c>
      <c r="B40" s="21">
        <v>759</v>
      </c>
      <c r="C40" s="21">
        <v>531.29999999999995</v>
      </c>
      <c r="D40" s="1">
        <v>1379.02</v>
      </c>
      <c r="E40" s="1">
        <v>1031.25</v>
      </c>
      <c r="F40" s="1">
        <v>0</v>
      </c>
      <c r="G40" s="1">
        <v>0</v>
      </c>
      <c r="H40" s="1">
        <v>0</v>
      </c>
      <c r="I40" s="1">
        <v>0</v>
      </c>
      <c r="J40" s="21">
        <v>3700.57</v>
      </c>
      <c r="K40" s="2"/>
    </row>
    <row r="41" spans="1:11" ht="12.75" customHeight="1" x14ac:dyDescent="0.25">
      <c r="A41" s="1" t="s">
        <v>39</v>
      </c>
      <c r="B41" s="21">
        <v>0</v>
      </c>
      <c r="C41" s="21">
        <v>364.99</v>
      </c>
      <c r="D41" s="1">
        <v>194.8</v>
      </c>
      <c r="E41" s="1">
        <v>188.23</v>
      </c>
      <c r="F41" s="1">
        <v>243.8</v>
      </c>
      <c r="G41" s="1">
        <v>167.09</v>
      </c>
      <c r="H41" s="1">
        <v>77.73</v>
      </c>
      <c r="I41" s="1">
        <v>77.73</v>
      </c>
      <c r="J41" s="21">
        <v>1314.37</v>
      </c>
      <c r="K41" s="2"/>
    </row>
    <row r="42" spans="1:11" ht="12.75" customHeight="1" x14ac:dyDescent="0.25">
      <c r="A42" s="1" t="s">
        <v>40</v>
      </c>
      <c r="B42" s="21">
        <v>0</v>
      </c>
      <c r="C42" s="21">
        <v>1265.78</v>
      </c>
      <c r="D42" s="1">
        <v>1265.79</v>
      </c>
      <c r="E42" s="1">
        <v>1224.95</v>
      </c>
      <c r="F42" s="1">
        <v>1265.8399999999999</v>
      </c>
      <c r="G42" s="1">
        <v>1192.32</v>
      </c>
      <c r="H42" s="1">
        <v>1153.5899999999999</v>
      </c>
      <c r="I42" s="1">
        <v>1153.55</v>
      </c>
      <c r="J42" s="21">
        <v>8521.82</v>
      </c>
      <c r="K42" s="2"/>
    </row>
    <row r="43" spans="1:11" ht="12.75" customHeight="1" x14ac:dyDescent="0.25">
      <c r="A43" s="1" t="s">
        <v>41</v>
      </c>
      <c r="B43" s="21">
        <v>547.72</v>
      </c>
      <c r="C43" s="21">
        <v>537.94000000000005</v>
      </c>
      <c r="D43" s="1">
        <v>540.46</v>
      </c>
      <c r="E43" s="1">
        <v>542.46</v>
      </c>
      <c r="F43" s="1">
        <v>546.4</v>
      </c>
      <c r="G43" s="1">
        <v>575.07000000000005</v>
      </c>
      <c r="H43" s="1">
        <v>517.66</v>
      </c>
      <c r="I43" s="1">
        <v>536.49</v>
      </c>
      <c r="J43" s="21">
        <v>4344.2</v>
      </c>
      <c r="K43" s="2"/>
    </row>
    <row r="44" spans="1:11" ht="12.75" customHeight="1" x14ac:dyDescent="0.25">
      <c r="A44" s="1" t="s">
        <v>42</v>
      </c>
      <c r="B44" s="21">
        <v>100.05</v>
      </c>
      <c r="C44" s="21">
        <v>321.10000000000002</v>
      </c>
      <c r="D44" s="1">
        <v>88.16</v>
      </c>
      <c r="E44" s="1">
        <v>437.72</v>
      </c>
      <c r="F44" s="1">
        <v>4290.5600000000004</v>
      </c>
      <c r="G44" s="1">
        <v>0</v>
      </c>
      <c r="H44" s="1">
        <v>0</v>
      </c>
      <c r="I44" s="1">
        <v>372.42</v>
      </c>
      <c r="J44" s="21">
        <v>5610.01</v>
      </c>
      <c r="K44" s="2"/>
    </row>
    <row r="45" spans="1:11" ht="12.75" customHeight="1" x14ac:dyDescent="0.25">
      <c r="A45" s="1" t="s">
        <v>43</v>
      </c>
      <c r="B45" s="21">
        <v>0</v>
      </c>
      <c r="C45" s="21">
        <v>20</v>
      </c>
      <c r="D45" s="1">
        <v>20</v>
      </c>
      <c r="E45" s="1">
        <v>20</v>
      </c>
      <c r="F45" s="1">
        <v>20</v>
      </c>
      <c r="G45" s="1">
        <v>20</v>
      </c>
      <c r="H45" s="1">
        <v>321.20999999999998</v>
      </c>
      <c r="I45" s="1">
        <v>548.61</v>
      </c>
      <c r="J45" s="21">
        <v>969.82</v>
      </c>
      <c r="K45" s="2"/>
    </row>
    <row r="46" spans="1:11" ht="12.75" customHeight="1" x14ac:dyDescent="0.25">
      <c r="A46" s="1" t="s">
        <v>44</v>
      </c>
      <c r="B46" s="21">
        <v>0</v>
      </c>
      <c r="C46" s="21">
        <v>100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1">
        <v>100</v>
      </c>
      <c r="K46" s="2"/>
    </row>
    <row r="47" spans="1:11" ht="12.75" customHeight="1" x14ac:dyDescent="0.25">
      <c r="A47" s="1" t="s">
        <v>45</v>
      </c>
      <c r="B47" s="21">
        <v>0</v>
      </c>
      <c r="C47" s="21">
        <v>0</v>
      </c>
      <c r="D47" s="1">
        <v>596</v>
      </c>
      <c r="E47" s="1">
        <v>0</v>
      </c>
      <c r="F47" s="1">
        <v>258</v>
      </c>
      <c r="G47" s="1">
        <v>18.170000000000002</v>
      </c>
      <c r="H47" s="1">
        <v>570</v>
      </c>
      <c r="I47" s="1">
        <v>252.7</v>
      </c>
      <c r="J47" s="21">
        <v>1694.87</v>
      </c>
      <c r="K47" s="2"/>
    </row>
    <row r="48" spans="1:11" ht="12.75" customHeight="1" x14ac:dyDescent="0.25">
      <c r="A48" s="1" t="s">
        <v>46</v>
      </c>
      <c r="B48" s="21">
        <v>0</v>
      </c>
      <c r="C48" s="21">
        <v>0</v>
      </c>
      <c r="D48" s="1">
        <v>0</v>
      </c>
      <c r="E48" s="1">
        <v>45</v>
      </c>
      <c r="F48" s="1">
        <v>0</v>
      </c>
      <c r="G48" s="1">
        <v>0</v>
      </c>
      <c r="H48" s="1">
        <v>0</v>
      </c>
      <c r="I48" s="1">
        <v>0</v>
      </c>
      <c r="J48" s="21">
        <v>45</v>
      </c>
      <c r="K48" s="2"/>
    </row>
    <row r="49" spans="1:11" ht="12.75" customHeight="1" x14ac:dyDescent="0.25">
      <c r="A49" s="1" t="s">
        <v>47</v>
      </c>
      <c r="B49" s="21">
        <v>0</v>
      </c>
      <c r="C49" s="21">
        <v>0</v>
      </c>
      <c r="D49" s="1">
        <v>0</v>
      </c>
      <c r="E49" s="1">
        <v>0</v>
      </c>
      <c r="F49" s="1">
        <v>0</v>
      </c>
      <c r="G49" s="1">
        <v>51.36</v>
      </c>
      <c r="H49" s="1">
        <v>0</v>
      </c>
      <c r="I49" s="1">
        <v>0</v>
      </c>
      <c r="J49" s="21">
        <v>51.36</v>
      </c>
      <c r="K49" s="2"/>
    </row>
    <row r="50" spans="1:11" ht="12.75" customHeight="1" x14ac:dyDescent="0.25">
      <c r="A50" s="1" t="s">
        <v>48</v>
      </c>
      <c r="B50" s="21">
        <v>0</v>
      </c>
      <c r="C50" s="21">
        <v>0</v>
      </c>
      <c r="D50" s="1">
        <v>33.15</v>
      </c>
      <c r="E50" s="1">
        <v>0</v>
      </c>
      <c r="F50" s="1">
        <v>0</v>
      </c>
      <c r="G50" s="1">
        <v>0</v>
      </c>
      <c r="H50" s="1">
        <v>0</v>
      </c>
      <c r="I50" s="1">
        <v>50.03</v>
      </c>
      <c r="J50" s="21">
        <v>83.18</v>
      </c>
      <c r="K50" s="2"/>
    </row>
    <row r="51" spans="1:11" ht="12.75" customHeight="1" x14ac:dyDescent="0.25">
      <c r="A51" s="1" t="s">
        <v>49</v>
      </c>
      <c r="B51" s="21">
        <v>0</v>
      </c>
      <c r="C51" s="21">
        <v>0</v>
      </c>
      <c r="D51" s="1">
        <v>0</v>
      </c>
      <c r="E51" s="1">
        <v>0</v>
      </c>
      <c r="F51" s="1">
        <v>90</v>
      </c>
      <c r="G51" s="1">
        <v>0</v>
      </c>
      <c r="H51" s="1">
        <v>0</v>
      </c>
      <c r="I51" s="1">
        <v>0</v>
      </c>
      <c r="J51" s="21">
        <v>90</v>
      </c>
      <c r="K51" s="2"/>
    </row>
    <row r="52" spans="1:11" ht="12.75" customHeight="1" x14ac:dyDescent="0.25">
      <c r="A52" s="1" t="s">
        <v>50</v>
      </c>
      <c r="B52" s="21">
        <v>0</v>
      </c>
      <c r="C52" s="21">
        <v>221.73</v>
      </c>
      <c r="D52" s="1">
        <v>23.63</v>
      </c>
      <c r="E52" s="1">
        <v>0</v>
      </c>
      <c r="F52" s="1">
        <v>410.3</v>
      </c>
      <c r="G52" s="1">
        <v>76.349999999999994</v>
      </c>
      <c r="H52" s="1">
        <v>25.38</v>
      </c>
      <c r="I52" s="1">
        <v>194.55</v>
      </c>
      <c r="J52" s="21">
        <v>951.94</v>
      </c>
      <c r="K52" s="2"/>
    </row>
    <row r="53" spans="1:11" ht="12.75" customHeight="1" x14ac:dyDescent="0.25">
      <c r="A53" s="1" t="s">
        <v>51</v>
      </c>
      <c r="B53" s="21">
        <v>127.19</v>
      </c>
      <c r="C53" s="21">
        <v>75</v>
      </c>
      <c r="D53" s="1">
        <v>75</v>
      </c>
      <c r="E53" s="1">
        <v>54.45</v>
      </c>
      <c r="F53" s="1">
        <v>49.5</v>
      </c>
      <c r="G53" s="1">
        <v>0</v>
      </c>
      <c r="H53" s="1">
        <v>0</v>
      </c>
      <c r="I53" s="1">
        <v>568.25</v>
      </c>
      <c r="J53" s="21">
        <v>949.39</v>
      </c>
      <c r="K53" s="2"/>
    </row>
    <row r="54" spans="1:11" ht="12.75" customHeight="1" x14ac:dyDescent="0.25">
      <c r="A54" s="5" t="s">
        <v>52</v>
      </c>
      <c r="B54" s="23">
        <f>SUM(B38:B53)</f>
        <v>1533.96</v>
      </c>
      <c r="C54" s="7">
        <f t="shared" ref="C54:J54" si="4">SUM(C38:C53)</f>
        <v>4887.84</v>
      </c>
      <c r="D54" s="7">
        <f t="shared" si="4"/>
        <v>4216.0099999999993</v>
      </c>
      <c r="E54" s="7">
        <f t="shared" si="4"/>
        <v>3544.0600000000004</v>
      </c>
      <c r="F54" s="7">
        <f t="shared" si="4"/>
        <v>8336.4</v>
      </c>
      <c r="G54" s="7">
        <f t="shared" si="4"/>
        <v>3425.36</v>
      </c>
      <c r="H54" s="7">
        <f t="shared" si="4"/>
        <v>3815.5699999999997</v>
      </c>
      <c r="I54" s="7">
        <f t="shared" si="4"/>
        <v>4904.33</v>
      </c>
      <c r="J54" s="7">
        <f t="shared" si="4"/>
        <v>34663.53</v>
      </c>
      <c r="K54" s="2"/>
    </row>
    <row r="56" spans="1:11" ht="12.75" customHeight="1" x14ac:dyDescent="0.25">
      <c r="A56" s="3" t="s">
        <v>53</v>
      </c>
    </row>
    <row r="57" spans="1:11" ht="12.75" customHeight="1" x14ac:dyDescent="0.25">
      <c r="A57" s="1" t="s">
        <v>54</v>
      </c>
      <c r="B57" s="21">
        <v>0</v>
      </c>
      <c r="C57" s="1">
        <v>57.23</v>
      </c>
      <c r="D57" s="1">
        <v>134.46</v>
      </c>
      <c r="E57" s="1">
        <v>0</v>
      </c>
      <c r="F57" s="1">
        <v>131.72999999999999</v>
      </c>
      <c r="G57" s="1">
        <v>77.23</v>
      </c>
      <c r="H57" s="1">
        <v>57.23</v>
      </c>
      <c r="I57" s="1">
        <v>134.41999999999999</v>
      </c>
      <c r="J57" s="21">
        <v>592.29999999999995</v>
      </c>
      <c r="K57" s="2"/>
    </row>
    <row r="58" spans="1:11" ht="12.75" customHeight="1" x14ac:dyDescent="0.25">
      <c r="A58" s="1" t="s">
        <v>55</v>
      </c>
      <c r="B58" s="21">
        <v>19.27</v>
      </c>
      <c r="C58" s="1">
        <v>84.5</v>
      </c>
      <c r="D58" s="1">
        <v>137.19</v>
      </c>
      <c r="E58" s="1">
        <v>19.5</v>
      </c>
      <c r="F58" s="1">
        <v>21.05</v>
      </c>
      <c r="G58" s="1">
        <v>72.680000000000007</v>
      </c>
      <c r="H58" s="1">
        <v>75.36</v>
      </c>
      <c r="I58" s="1">
        <v>127.59</v>
      </c>
      <c r="J58" s="21">
        <v>557.14</v>
      </c>
      <c r="K58" s="2"/>
    </row>
    <row r="59" spans="1:11" ht="12.75" customHeight="1" x14ac:dyDescent="0.25">
      <c r="A59" s="5" t="s">
        <v>56</v>
      </c>
      <c r="B59" s="23">
        <f>SUM(B57:B58)</f>
        <v>19.27</v>
      </c>
      <c r="C59" s="7">
        <f t="shared" ref="C59:J59" si="5">SUM(C57:C58)</f>
        <v>141.72999999999999</v>
      </c>
      <c r="D59" s="7">
        <f t="shared" si="5"/>
        <v>271.64999999999998</v>
      </c>
      <c r="E59" s="7">
        <f t="shared" si="5"/>
        <v>19.5</v>
      </c>
      <c r="F59" s="7">
        <f t="shared" si="5"/>
        <v>152.78</v>
      </c>
      <c r="G59" s="7">
        <f t="shared" si="5"/>
        <v>149.91000000000003</v>
      </c>
      <c r="H59" s="7">
        <f t="shared" si="5"/>
        <v>132.59</v>
      </c>
      <c r="I59" s="7">
        <f t="shared" si="5"/>
        <v>262.01</v>
      </c>
      <c r="J59" s="7">
        <f t="shared" si="5"/>
        <v>1149.44</v>
      </c>
      <c r="K59" s="2"/>
    </row>
    <row r="61" spans="1:11" ht="12.75" customHeight="1" x14ac:dyDescent="0.25">
      <c r="A61" s="3" t="s">
        <v>57</v>
      </c>
    </row>
    <row r="62" spans="1:11" ht="12.75" customHeight="1" x14ac:dyDescent="0.25">
      <c r="A62" s="1" t="s">
        <v>58</v>
      </c>
      <c r="B62" s="21">
        <v>0</v>
      </c>
      <c r="C62" s="21">
        <v>-800</v>
      </c>
      <c r="D62" s="1">
        <v>7</v>
      </c>
      <c r="E62" s="1">
        <v>3</v>
      </c>
      <c r="F62" s="1">
        <v>308</v>
      </c>
      <c r="G62" s="1">
        <v>-1458</v>
      </c>
      <c r="H62" s="1">
        <v>835</v>
      </c>
      <c r="I62" s="1">
        <v>-1937</v>
      </c>
      <c r="J62" s="21">
        <v>-3042</v>
      </c>
      <c r="K62" s="2"/>
    </row>
    <row r="63" spans="1:11" ht="12.75" customHeight="1" x14ac:dyDescent="0.25">
      <c r="A63" s="1" t="s">
        <v>59</v>
      </c>
      <c r="B63" s="2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15</v>
      </c>
      <c r="I63" s="1">
        <v>15</v>
      </c>
      <c r="J63" s="21">
        <v>30</v>
      </c>
      <c r="K63" s="2"/>
    </row>
    <row r="64" spans="1:11" ht="12.75" customHeight="1" x14ac:dyDescent="0.25">
      <c r="A64" s="1" t="s">
        <v>60</v>
      </c>
      <c r="B64" s="21">
        <v>848.08</v>
      </c>
      <c r="C64" s="1">
        <v>1824.64</v>
      </c>
      <c r="D64" s="1">
        <v>2782.05</v>
      </c>
      <c r="E64" s="1">
        <v>1868.03</v>
      </c>
      <c r="F64" s="1">
        <v>1842.48</v>
      </c>
      <c r="G64" s="1">
        <v>1883.85</v>
      </c>
      <c r="H64" s="1">
        <v>1906.27</v>
      </c>
      <c r="I64" s="1">
        <v>2986.1</v>
      </c>
      <c r="J64" s="21">
        <v>15941.5</v>
      </c>
      <c r="K64" s="2"/>
    </row>
    <row r="65" spans="1:12" ht="12.75" customHeight="1" x14ac:dyDescent="0.25">
      <c r="A65" s="1" t="s">
        <v>61</v>
      </c>
      <c r="B65" s="21">
        <v>9445.44</v>
      </c>
      <c r="C65" s="1">
        <v>19852.47</v>
      </c>
      <c r="D65" s="1">
        <v>29607.79</v>
      </c>
      <c r="E65" s="1">
        <v>19996.57</v>
      </c>
      <c r="F65" s="1">
        <v>19728.36</v>
      </c>
      <c r="G65" s="1">
        <v>20226.5</v>
      </c>
      <c r="H65" s="1">
        <v>21174.74</v>
      </c>
      <c r="I65" s="1">
        <v>34551.14</v>
      </c>
      <c r="J65" s="21">
        <v>174583.01</v>
      </c>
      <c r="K65" s="2"/>
    </row>
    <row r="66" spans="1:12" ht="12.75" customHeight="1" x14ac:dyDescent="0.25">
      <c r="A66" s="5" t="s">
        <v>62</v>
      </c>
      <c r="B66" s="23">
        <f>SUM(B62:B65)</f>
        <v>10293.52</v>
      </c>
      <c r="C66" s="7">
        <f t="shared" ref="C66:I66" si="6">SUM(C62:C65)</f>
        <v>20877.11</v>
      </c>
      <c r="D66" s="7">
        <f t="shared" si="6"/>
        <v>32396.84</v>
      </c>
      <c r="E66" s="7">
        <f t="shared" si="6"/>
        <v>21867.599999999999</v>
      </c>
      <c r="F66" s="7">
        <f t="shared" si="6"/>
        <v>21878.84</v>
      </c>
      <c r="G66" s="7">
        <f t="shared" si="6"/>
        <v>20652.349999999999</v>
      </c>
      <c r="H66" s="7">
        <f t="shared" si="6"/>
        <v>23931.010000000002</v>
      </c>
      <c r="I66" s="7">
        <f t="shared" si="6"/>
        <v>35615.24</v>
      </c>
      <c r="J66" s="7">
        <f>SUM(J62:J65)</f>
        <v>187512.51</v>
      </c>
      <c r="K66" s="2"/>
      <c r="L66" s="16">
        <f>AVERAGE(C66:I66)</f>
        <v>25316.998571428569</v>
      </c>
    </row>
    <row r="67" spans="1:12" ht="12.75" customHeight="1" x14ac:dyDescent="0.25">
      <c r="I67" s="10"/>
    </row>
    <row r="68" spans="1:12" ht="12.75" customHeight="1" x14ac:dyDescent="0.25">
      <c r="A68" s="3" t="s">
        <v>63</v>
      </c>
    </row>
    <row r="69" spans="1:12" ht="12.75" customHeight="1" x14ac:dyDescent="0.25">
      <c r="A69" s="1" t="s">
        <v>64</v>
      </c>
      <c r="B69" s="21">
        <v>0</v>
      </c>
      <c r="C69" s="1">
        <v>12.72</v>
      </c>
      <c r="D69" s="1">
        <v>0</v>
      </c>
      <c r="E69" s="1">
        <v>0</v>
      </c>
      <c r="F69" s="1">
        <v>0</v>
      </c>
      <c r="G69" s="1">
        <v>220</v>
      </c>
      <c r="H69" s="1">
        <v>220</v>
      </c>
      <c r="I69" s="1">
        <v>0</v>
      </c>
      <c r="J69" s="21">
        <v>452.72</v>
      </c>
      <c r="K69" s="2"/>
    </row>
    <row r="70" spans="1:12" ht="12.75" customHeight="1" x14ac:dyDescent="0.25">
      <c r="A70" s="1" t="s">
        <v>65</v>
      </c>
      <c r="B70" s="21">
        <v>930.15</v>
      </c>
      <c r="C70" s="1">
        <v>621.11</v>
      </c>
      <c r="D70" s="1">
        <v>0</v>
      </c>
      <c r="E70" s="1">
        <v>456.61</v>
      </c>
      <c r="F70" s="1">
        <v>607</v>
      </c>
      <c r="G70" s="1">
        <v>0</v>
      </c>
      <c r="H70" s="1">
        <v>755.71</v>
      </c>
      <c r="I70" s="1">
        <v>884.7</v>
      </c>
      <c r="J70" s="21">
        <v>4255.28</v>
      </c>
      <c r="K70" s="2"/>
    </row>
    <row r="71" spans="1:12" ht="12.75" customHeight="1" x14ac:dyDescent="0.25">
      <c r="A71" s="1" t="s">
        <v>66</v>
      </c>
      <c r="B71" s="21">
        <v>0</v>
      </c>
      <c r="C71" s="1">
        <v>73.319999999999993</v>
      </c>
      <c r="D71" s="1">
        <v>24</v>
      </c>
      <c r="E71" s="1">
        <v>73.319999999999993</v>
      </c>
      <c r="F71" s="1">
        <v>84</v>
      </c>
      <c r="G71" s="1">
        <v>0</v>
      </c>
      <c r="H71" s="1">
        <v>0</v>
      </c>
      <c r="I71" s="1">
        <v>0</v>
      </c>
      <c r="J71" s="21">
        <v>254.64</v>
      </c>
      <c r="K71" s="2"/>
    </row>
    <row r="72" spans="1:12" ht="12.75" customHeight="1" x14ac:dyDescent="0.25">
      <c r="A72" s="1" t="s">
        <v>67</v>
      </c>
      <c r="B72" s="21">
        <v>0</v>
      </c>
      <c r="C72" s="1">
        <v>3496.16</v>
      </c>
      <c r="D72" s="1">
        <v>3496.16</v>
      </c>
      <c r="E72" s="1">
        <v>7046.34</v>
      </c>
      <c r="F72" s="1">
        <v>3442.14</v>
      </c>
      <c r="G72" s="1">
        <v>3707.42</v>
      </c>
      <c r="H72" s="1">
        <v>3442.14</v>
      </c>
      <c r="I72" s="1">
        <v>3442.14</v>
      </c>
      <c r="J72" s="21">
        <v>28072.5</v>
      </c>
      <c r="K72" s="2"/>
    </row>
    <row r="73" spans="1:12" ht="12.75" customHeight="1" x14ac:dyDescent="0.25">
      <c r="A73" s="1" t="s">
        <v>68</v>
      </c>
      <c r="B73" s="21">
        <v>0</v>
      </c>
      <c r="C73" s="1">
        <v>64.900000000000006</v>
      </c>
      <c r="D73" s="1">
        <v>57.8</v>
      </c>
      <c r="E73" s="1">
        <v>66.2</v>
      </c>
      <c r="F73" s="1">
        <v>78.2</v>
      </c>
      <c r="G73" s="1">
        <v>49.4</v>
      </c>
      <c r="H73" s="1">
        <v>66.2</v>
      </c>
      <c r="I73" s="1">
        <v>78.2</v>
      </c>
      <c r="J73" s="21">
        <v>460.9</v>
      </c>
      <c r="K73" s="2"/>
    </row>
    <row r="74" spans="1:12" ht="12.75" customHeight="1" x14ac:dyDescent="0.25">
      <c r="A74" s="1" t="s">
        <v>69</v>
      </c>
      <c r="B74" s="21">
        <v>0</v>
      </c>
      <c r="C74" s="1">
        <v>0</v>
      </c>
      <c r="D74" s="1">
        <v>0</v>
      </c>
      <c r="E74" s="1">
        <v>247.46</v>
      </c>
      <c r="F74" s="1">
        <v>0</v>
      </c>
      <c r="G74" s="1">
        <v>0</v>
      </c>
      <c r="H74" s="1">
        <v>0</v>
      </c>
      <c r="I74" s="1">
        <v>0</v>
      </c>
      <c r="J74" s="21">
        <v>247.46</v>
      </c>
      <c r="K74" s="2"/>
    </row>
    <row r="75" spans="1:12" ht="12.75" customHeight="1" x14ac:dyDescent="0.25">
      <c r="A75" s="5" t="s">
        <v>70</v>
      </c>
      <c r="B75" s="23">
        <f>SUM(B69:B74)</f>
        <v>930.15</v>
      </c>
      <c r="C75" s="7">
        <f t="shared" ref="C75:I75" si="7">SUM(C69:C74)</f>
        <v>4268.2099999999991</v>
      </c>
      <c r="D75" s="7">
        <f t="shared" si="7"/>
        <v>3577.96</v>
      </c>
      <c r="E75" s="7">
        <f t="shared" si="7"/>
        <v>7889.93</v>
      </c>
      <c r="F75" s="7">
        <f t="shared" si="7"/>
        <v>4211.3399999999992</v>
      </c>
      <c r="G75" s="7">
        <f t="shared" si="7"/>
        <v>3976.82</v>
      </c>
      <c r="H75" s="7">
        <f t="shared" si="7"/>
        <v>4484.05</v>
      </c>
      <c r="I75" s="7">
        <f t="shared" si="7"/>
        <v>4405.04</v>
      </c>
      <c r="J75" s="7">
        <f>SUM(J69:J74)</f>
        <v>33743.5</v>
      </c>
      <c r="K75" s="2"/>
    </row>
    <row r="77" spans="1:12" ht="12.75" customHeight="1" x14ac:dyDescent="0.25">
      <c r="A77" s="3" t="s">
        <v>71</v>
      </c>
    </row>
    <row r="78" spans="1:12" ht="12.75" customHeight="1" x14ac:dyDescent="0.25">
      <c r="A78" s="1" t="s">
        <v>72</v>
      </c>
      <c r="B78" s="21">
        <v>0</v>
      </c>
      <c r="C78" s="1">
        <v>-295.85000000000002</v>
      </c>
      <c r="D78" s="1">
        <v>224.59</v>
      </c>
      <c r="E78" s="1">
        <v>224.59</v>
      </c>
      <c r="F78" s="1">
        <v>902.13</v>
      </c>
      <c r="G78" s="1">
        <v>902.13</v>
      </c>
      <c r="H78" s="1">
        <v>902.13</v>
      </c>
      <c r="I78" s="1">
        <v>902.13</v>
      </c>
      <c r="J78" s="21">
        <v>3761.85</v>
      </c>
      <c r="K78" s="2"/>
    </row>
    <row r="79" spans="1:12" ht="12.75" customHeight="1" x14ac:dyDescent="0.25">
      <c r="A79" s="1" t="s">
        <v>73</v>
      </c>
      <c r="B79" s="21">
        <v>0</v>
      </c>
      <c r="C79" s="1">
        <v>500.06</v>
      </c>
      <c r="D79" s="1">
        <v>419.15</v>
      </c>
      <c r="E79" s="1">
        <v>-4747.03</v>
      </c>
      <c r="F79" s="1">
        <v>0</v>
      </c>
      <c r="G79" s="1">
        <v>2581.15</v>
      </c>
      <c r="H79" s="1">
        <v>1016.09</v>
      </c>
      <c r="I79" s="1">
        <v>0</v>
      </c>
      <c r="J79" s="21">
        <v>4516.45</v>
      </c>
      <c r="K79" s="2"/>
    </row>
    <row r="80" spans="1:12" ht="12.75" customHeight="1" x14ac:dyDescent="0.25">
      <c r="A80" s="5" t="s">
        <v>74</v>
      </c>
      <c r="B80" s="23">
        <f>SUM(B78:B79)</f>
        <v>0</v>
      </c>
      <c r="C80" s="7">
        <f t="shared" ref="C80:I80" si="8">SUM(C78:C79)</f>
        <v>204.20999999999998</v>
      </c>
      <c r="D80" s="7">
        <f t="shared" si="8"/>
        <v>643.74</v>
      </c>
      <c r="E80" s="7">
        <f t="shared" si="8"/>
        <v>-4522.4399999999996</v>
      </c>
      <c r="F80" s="7">
        <f t="shared" si="8"/>
        <v>902.13</v>
      </c>
      <c r="G80" s="7">
        <f t="shared" si="8"/>
        <v>3483.28</v>
      </c>
      <c r="H80" s="7">
        <f t="shared" si="8"/>
        <v>1918.22</v>
      </c>
      <c r="I80" s="7">
        <f t="shared" si="8"/>
        <v>902.13</v>
      </c>
      <c r="J80" s="7">
        <f>SUM(J78:J79)</f>
        <v>8278.2999999999993</v>
      </c>
      <c r="K80" s="2"/>
    </row>
    <row r="82" spans="1:12" ht="12.75" customHeight="1" thickBot="1" x14ac:dyDescent="0.3">
      <c r="A82" s="6" t="s">
        <v>75</v>
      </c>
      <c r="B82" s="25">
        <f>(0+((B35))+(B54)+(B59)+(B66)+(B75)+(B80))-(0)</f>
        <v>12776.9</v>
      </c>
      <c r="C82" s="8">
        <f t="shared" ref="C82:I82" si="9">(0+((C35))+(C54)+(C59)+(C66)+(C75)+(C80))-(0)</f>
        <v>30379.1</v>
      </c>
      <c r="D82" s="8">
        <f t="shared" si="9"/>
        <v>41428.589999999997</v>
      </c>
      <c r="E82" s="8">
        <f t="shared" si="9"/>
        <v>28798.649999999998</v>
      </c>
      <c r="F82" s="8">
        <f t="shared" si="9"/>
        <v>35481.49</v>
      </c>
      <c r="G82" s="8">
        <f t="shared" si="9"/>
        <v>32567.549999999996</v>
      </c>
      <c r="H82" s="8">
        <f t="shared" si="9"/>
        <v>34581.440000000002</v>
      </c>
      <c r="I82" s="8">
        <f t="shared" si="9"/>
        <v>46088.75</v>
      </c>
      <c r="J82" s="8">
        <f>(0+((J35))+(J54)+(J59)+(J66)+(J75)+(J80))-(0)</f>
        <v>266849.5</v>
      </c>
      <c r="K82" s="2"/>
      <c r="L82" s="16">
        <f>AVERAGE(C82:I82)</f>
        <v>35617.938571428567</v>
      </c>
    </row>
    <row r="83" spans="1:12" ht="12.75" customHeight="1" thickTop="1" x14ac:dyDescent="0.25">
      <c r="A83" s="28"/>
      <c r="C83" s="3"/>
      <c r="D83" s="3"/>
      <c r="E83" s="3"/>
      <c r="F83" s="3"/>
      <c r="G83" s="3"/>
      <c r="H83" s="3"/>
      <c r="I83" s="3"/>
      <c r="J83" s="3"/>
      <c r="K83" s="2"/>
      <c r="L83" s="16"/>
    </row>
    <row r="84" spans="1:12" ht="12.75" customHeight="1" x14ac:dyDescent="0.25">
      <c r="A84" s="76" t="s">
        <v>135</v>
      </c>
      <c r="B84" s="75">
        <f>B82-B66</f>
        <v>2483.3799999999992</v>
      </c>
      <c r="C84" s="75">
        <f>C82-C66</f>
        <v>9501.989999999998</v>
      </c>
      <c r="D84" s="75">
        <f t="shared" ref="D84:I84" si="10">D82-D66</f>
        <v>9031.7499999999964</v>
      </c>
      <c r="E84" s="75">
        <f t="shared" si="10"/>
        <v>6931.0499999999993</v>
      </c>
      <c r="F84" s="75">
        <f t="shared" si="10"/>
        <v>13602.649999999998</v>
      </c>
      <c r="G84" s="75">
        <f t="shared" si="10"/>
        <v>11915.199999999997</v>
      </c>
      <c r="H84" s="75">
        <f t="shared" si="10"/>
        <v>10650.43</v>
      </c>
      <c r="I84" s="75">
        <f t="shared" si="10"/>
        <v>10473.510000000002</v>
      </c>
      <c r="J84" s="32">
        <f>J82-J66</f>
        <v>79336.989999999991</v>
      </c>
      <c r="K84" s="2"/>
      <c r="L84" s="29">
        <f>AVERAGE(C84:I85)</f>
        <v>10300.939999999999</v>
      </c>
    </row>
    <row r="85" spans="1:12" ht="12.75" customHeight="1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32"/>
      <c r="K85" s="2"/>
      <c r="L85" s="29"/>
    </row>
    <row r="86" spans="1:12" ht="12.75" customHeight="1" x14ac:dyDescent="0.25">
      <c r="A86" s="28"/>
      <c r="B86" s="28"/>
      <c r="C86" s="3"/>
      <c r="D86" s="3"/>
      <c r="E86" s="3"/>
      <c r="F86" s="3"/>
      <c r="G86" s="3"/>
      <c r="H86" s="3"/>
      <c r="I86" s="3"/>
      <c r="J86" s="3"/>
      <c r="K86" s="2"/>
      <c r="L86" s="16"/>
    </row>
    <row r="87" spans="1:12" ht="12.75" customHeight="1" x14ac:dyDescent="0.25">
      <c r="I87" s="10"/>
    </row>
    <row r="88" spans="1:12" ht="12.75" customHeight="1" thickBot="1" x14ac:dyDescent="0.3">
      <c r="A88" s="6" t="s">
        <v>76</v>
      </c>
      <c r="B88" s="25">
        <f>(B24)+(B32)-(B82)+(0)-(0)</f>
        <v>26935.35</v>
      </c>
      <c r="C88" s="8">
        <f t="shared" ref="C88:I88" si="11">(C24)+(C32)-(C82)+(0)-(0)</f>
        <v>7256.9399999999951</v>
      </c>
      <c r="D88" s="9">
        <f t="shared" si="11"/>
        <v>-13377.169999999991</v>
      </c>
      <c r="E88" s="8">
        <f t="shared" si="11"/>
        <v>8357.8100000000013</v>
      </c>
      <c r="F88" s="9">
        <f t="shared" si="11"/>
        <v>-2664.3399999999892</v>
      </c>
      <c r="G88" s="8">
        <f t="shared" si="11"/>
        <v>4295.890000000014</v>
      </c>
      <c r="H88" s="9">
        <f t="shared" si="11"/>
        <v>-1630.3899999999994</v>
      </c>
      <c r="I88" s="9">
        <f t="shared" si="11"/>
        <v>-20122.090000000011</v>
      </c>
      <c r="J88" s="25">
        <f>(J24)+(J32)-(J82)+(0)-(0)</f>
        <v>9052</v>
      </c>
      <c r="K88" s="2"/>
      <c r="L88" s="16">
        <f>AVERAGE(C88:I88)</f>
        <v>-2554.7642857142828</v>
      </c>
    </row>
    <row r="89" spans="1:12" ht="12.75" customHeight="1" thickTop="1" x14ac:dyDescent="0.25">
      <c r="I89" s="10"/>
    </row>
  </sheetData>
  <mergeCells count="12">
    <mergeCell ref="G84:G85"/>
    <mergeCell ref="H84:H85"/>
    <mergeCell ref="B84:B85"/>
    <mergeCell ref="I84:I85"/>
    <mergeCell ref="A1:J1"/>
    <mergeCell ref="A2:J2"/>
    <mergeCell ref="A3:J3"/>
    <mergeCell ref="A84:A85"/>
    <mergeCell ref="C84:C85"/>
    <mergeCell ref="D84:D85"/>
    <mergeCell ref="E84:E85"/>
    <mergeCell ref="F84:F85"/>
  </mergeCells>
  <phoneticPr fontId="7" type="noConversion"/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"/>
  <sheetViews>
    <sheetView zoomScaleNormal="100" workbookViewId="0">
      <selection activeCell="C6" sqref="C6"/>
    </sheetView>
  </sheetViews>
  <sheetFormatPr defaultRowHeight="12.75" customHeight="1" x14ac:dyDescent="0.25"/>
  <cols>
    <col min="1" max="1" width="23.81640625" customWidth="1"/>
    <col min="2" max="6" width="14.26953125" customWidth="1"/>
  </cols>
  <sheetData>
    <row r="1" spans="1:7" ht="12.75" customHeight="1" x14ac:dyDescent="0.25">
      <c r="A1" s="79" t="s">
        <v>0</v>
      </c>
      <c r="B1" s="79"/>
      <c r="C1" s="79"/>
      <c r="D1" s="79"/>
      <c r="E1" s="79"/>
      <c r="F1" s="79"/>
    </row>
    <row r="2" spans="1:7" ht="12.75" customHeight="1" x14ac:dyDescent="0.25">
      <c r="A2" s="80" t="s">
        <v>1</v>
      </c>
      <c r="B2" s="80"/>
      <c r="C2" s="80"/>
      <c r="D2" s="80"/>
      <c r="E2" s="80"/>
      <c r="F2" s="80"/>
    </row>
    <row r="3" spans="1:7" ht="12.75" customHeight="1" x14ac:dyDescent="0.25">
      <c r="A3" s="80" t="s">
        <v>138</v>
      </c>
      <c r="B3" s="80"/>
      <c r="C3" s="80"/>
      <c r="D3" s="80"/>
      <c r="E3" s="80"/>
      <c r="F3" s="80"/>
    </row>
    <row r="5" spans="1:7" ht="12.75" customHeight="1" x14ac:dyDescent="0.25">
      <c r="A5" s="18"/>
      <c r="B5" s="86" t="s">
        <v>149</v>
      </c>
      <c r="C5" s="18" t="s">
        <v>3</v>
      </c>
      <c r="D5" s="18" t="s">
        <v>4</v>
      </c>
      <c r="E5" s="18" t="s">
        <v>5</v>
      </c>
      <c r="F5" s="18" t="s">
        <v>10</v>
      </c>
      <c r="G5" s="19"/>
    </row>
    <row r="7" spans="1:7" ht="12.75" customHeight="1" x14ac:dyDescent="0.25">
      <c r="A7" s="20" t="s">
        <v>11</v>
      </c>
    </row>
    <row r="8" spans="1:7" ht="12.75" customHeight="1" x14ac:dyDescent="0.25">
      <c r="A8" s="21" t="s">
        <v>12</v>
      </c>
      <c r="B8" s="21">
        <v>6004.7</v>
      </c>
      <c r="C8" s="21">
        <v>0</v>
      </c>
      <c r="D8" s="21">
        <v>0</v>
      </c>
      <c r="E8" s="21">
        <v>0</v>
      </c>
      <c r="F8" s="21">
        <v>6004.7</v>
      </c>
      <c r="G8" s="19"/>
    </row>
    <row r="9" spans="1:7" ht="12.75" customHeight="1" x14ac:dyDescent="0.25">
      <c r="A9" s="21" t="s">
        <v>13</v>
      </c>
      <c r="B9" s="21">
        <v>54719.73</v>
      </c>
      <c r="C9" s="21">
        <v>0</v>
      </c>
      <c r="D9" s="21">
        <v>0</v>
      </c>
      <c r="E9" s="21">
        <v>0</v>
      </c>
      <c r="F9" s="21">
        <v>54719.73</v>
      </c>
      <c r="G9" s="19"/>
    </row>
    <row r="10" spans="1:7" ht="12.75" customHeight="1" x14ac:dyDescent="0.25">
      <c r="A10" s="21" t="s">
        <v>148</v>
      </c>
      <c r="B10" s="21">
        <v>0</v>
      </c>
      <c r="C10" s="21">
        <v>0</v>
      </c>
      <c r="D10" s="21">
        <v>0</v>
      </c>
      <c r="E10" s="21">
        <v>4747.03</v>
      </c>
      <c r="F10" s="21">
        <v>4747.03</v>
      </c>
      <c r="G10" s="19"/>
    </row>
    <row r="11" spans="1:7" ht="12.75" customHeight="1" x14ac:dyDescent="0.25">
      <c r="A11" s="21" t="s">
        <v>14</v>
      </c>
      <c r="B11" s="21">
        <v>-240</v>
      </c>
      <c r="C11" s="21">
        <v>-739.6</v>
      </c>
      <c r="D11" s="21">
        <v>0</v>
      </c>
      <c r="E11" s="21">
        <v>0</v>
      </c>
      <c r="F11" s="21">
        <v>-979.6</v>
      </c>
      <c r="G11" s="19"/>
    </row>
    <row r="12" spans="1:7" ht="12.75" customHeight="1" x14ac:dyDescent="0.25">
      <c r="A12" s="21" t="s">
        <v>15</v>
      </c>
      <c r="B12" s="21">
        <v>0</v>
      </c>
      <c r="C12" s="21">
        <v>73383.039999999994</v>
      </c>
      <c r="D12" s="21">
        <v>72125.03</v>
      </c>
      <c r="E12" s="21">
        <v>74515.92</v>
      </c>
      <c r="F12" s="21">
        <v>531366.48</v>
      </c>
      <c r="G12" s="19"/>
    </row>
    <row r="13" spans="1:7" ht="12.75" customHeight="1" x14ac:dyDescent="0.25">
      <c r="A13" s="21" t="s">
        <v>16</v>
      </c>
      <c r="B13" s="21">
        <v>0</v>
      </c>
      <c r="C13" s="21">
        <v>12958.5</v>
      </c>
      <c r="D13" s="21">
        <v>13896.6</v>
      </c>
      <c r="E13" s="21">
        <v>13742.97</v>
      </c>
      <c r="F13" s="21">
        <v>92738.76</v>
      </c>
      <c r="G13" s="19"/>
    </row>
    <row r="14" spans="1:7" ht="12.75" customHeight="1" x14ac:dyDescent="0.25">
      <c r="A14" s="21" t="s">
        <v>17</v>
      </c>
      <c r="B14" s="21">
        <v>0</v>
      </c>
      <c r="C14" s="21">
        <v>64.14</v>
      </c>
      <c r="D14" s="21">
        <v>421.66</v>
      </c>
      <c r="E14" s="21">
        <v>602.95000000000005</v>
      </c>
      <c r="F14" s="21">
        <v>2420.86</v>
      </c>
      <c r="G14" s="19"/>
    </row>
    <row r="15" spans="1:7" ht="12.75" customHeight="1" x14ac:dyDescent="0.25">
      <c r="A15" s="22" t="s">
        <v>18</v>
      </c>
      <c r="B15" s="23">
        <f>SUM(B8:B14)</f>
        <v>60484.43</v>
      </c>
      <c r="C15" s="23">
        <f>SUM(C8:C14)</f>
        <v>85666.079999999987</v>
      </c>
      <c r="D15" s="23">
        <f>SUM(D8:D14)</f>
        <v>86443.290000000008</v>
      </c>
      <c r="E15" s="23">
        <f>SUM(E8:E14)</f>
        <v>93608.87</v>
      </c>
      <c r="F15" s="23">
        <f>SUM(F8:F14)</f>
        <v>691017.96</v>
      </c>
      <c r="G15" s="19"/>
    </row>
    <row r="17" spans="1:7" ht="12.75" customHeight="1" x14ac:dyDescent="0.25">
      <c r="A17" s="20" t="s">
        <v>19</v>
      </c>
    </row>
    <row r="18" spans="1:7" ht="12.75" customHeight="1" x14ac:dyDescent="0.25">
      <c r="A18" s="21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10</v>
      </c>
      <c r="G18" s="19"/>
    </row>
    <row r="19" spans="1:7" ht="12.75" customHeight="1" x14ac:dyDescent="0.25">
      <c r="A19" s="21" t="s">
        <v>21</v>
      </c>
      <c r="B19" s="21">
        <v>15881.5</v>
      </c>
      <c r="C19" s="21">
        <v>43642.13</v>
      </c>
      <c r="D19" s="21">
        <v>45136.17</v>
      </c>
      <c r="E19" s="21">
        <v>35780.28</v>
      </c>
      <c r="F19" s="21">
        <v>310290.06</v>
      </c>
      <c r="G19" s="19"/>
    </row>
    <row r="20" spans="1:7" ht="12.75" customHeight="1" x14ac:dyDescent="0.25">
      <c r="A20" s="21" t="s">
        <v>22</v>
      </c>
      <c r="B20" s="21">
        <v>0</v>
      </c>
      <c r="C20" s="21">
        <v>100.8</v>
      </c>
      <c r="D20" s="21">
        <v>54.3</v>
      </c>
      <c r="E20" s="21">
        <v>0</v>
      </c>
      <c r="F20" s="21">
        <v>155.1</v>
      </c>
      <c r="G20" s="19"/>
    </row>
    <row r="21" spans="1:7" ht="12.75" customHeight="1" x14ac:dyDescent="0.25">
      <c r="A21" s="21" t="s">
        <v>23</v>
      </c>
      <c r="B21" s="21">
        <v>4890.68</v>
      </c>
      <c r="C21" s="21">
        <v>17094.16</v>
      </c>
      <c r="D21" s="21">
        <v>16437.04</v>
      </c>
      <c r="E21" s="21">
        <v>16454.28</v>
      </c>
      <c r="F21" s="21">
        <v>126248.06</v>
      </c>
      <c r="G21" s="19"/>
    </row>
    <row r="22" spans="1:7" ht="12.75" customHeight="1" x14ac:dyDescent="0.25">
      <c r="A22" s="22" t="s">
        <v>24</v>
      </c>
      <c r="B22" s="23">
        <f>SUM(B18:B21)</f>
        <v>20772.18</v>
      </c>
      <c r="C22" s="23">
        <f>SUM(C18:C21)</f>
        <v>60837.09</v>
      </c>
      <c r="D22" s="23">
        <f>SUM(D18:D21)</f>
        <v>61627.51</v>
      </c>
      <c r="E22" s="23">
        <f>SUM(E18:E21)</f>
        <v>52234.559999999998</v>
      </c>
      <c r="F22" s="23">
        <f>SUM(F18:F21)</f>
        <v>436703.22</v>
      </c>
      <c r="G22" s="19"/>
    </row>
    <row r="24" spans="1:7" ht="12.75" customHeight="1" thickBot="1" x14ac:dyDescent="0.3">
      <c r="A24" s="24" t="s">
        <v>25</v>
      </c>
      <c r="B24" s="25">
        <f>(B15)-(B22)</f>
        <v>39712.25</v>
      </c>
      <c r="C24" s="25">
        <f>(C15)-(C22)</f>
        <v>24828.989999999991</v>
      </c>
      <c r="D24" s="25">
        <f>(D15)-(D22)</f>
        <v>24815.780000000006</v>
      </c>
      <c r="E24" s="25">
        <f>(E15)-(E22)</f>
        <v>41374.31</v>
      </c>
      <c r="F24" s="25">
        <f>(F15)-(F22)</f>
        <v>254314.74</v>
      </c>
      <c r="G24" s="19"/>
    </row>
    <row r="26" spans="1:7" ht="12.75" customHeight="1" x14ac:dyDescent="0.25">
      <c r="A26" s="20" t="s">
        <v>26</v>
      </c>
    </row>
    <row r="27" spans="1:7" ht="12.75" customHeight="1" x14ac:dyDescent="0.25">
      <c r="A27" s="21" t="s">
        <v>27</v>
      </c>
      <c r="B27" s="21">
        <v>0</v>
      </c>
      <c r="C27" s="21">
        <v>12800</v>
      </c>
      <c r="D27" s="21">
        <v>1460</v>
      </c>
      <c r="E27" s="21">
        <v>90.18</v>
      </c>
      <c r="F27" s="21">
        <v>19145.580000000002</v>
      </c>
      <c r="G27" s="19"/>
    </row>
    <row r="28" spans="1:7" ht="12.75" customHeight="1" x14ac:dyDescent="0.25">
      <c r="A28" s="21" t="s">
        <v>28</v>
      </c>
      <c r="B28" s="21">
        <v>0</v>
      </c>
      <c r="C28" s="21">
        <v>0</v>
      </c>
      <c r="D28" s="21">
        <v>0</v>
      </c>
      <c r="E28" s="21">
        <v>0</v>
      </c>
      <c r="F28" s="21">
        <v>536.5</v>
      </c>
      <c r="G28" s="19"/>
    </row>
    <row r="29" spans="1:7" ht="12.75" customHeight="1" x14ac:dyDescent="0.25">
      <c r="A29" s="21" t="s">
        <v>29</v>
      </c>
      <c r="B29" s="21">
        <v>0</v>
      </c>
      <c r="C29" s="21">
        <v>7.05</v>
      </c>
      <c r="D29" s="21">
        <v>7.46</v>
      </c>
      <c r="E29" s="21">
        <v>3.15</v>
      </c>
      <c r="F29" s="21">
        <v>21.26</v>
      </c>
      <c r="G29" s="19"/>
    </row>
    <row r="30" spans="1:7" ht="12.75" customHeight="1" x14ac:dyDescent="0.25">
      <c r="A30" s="21" t="s">
        <v>30</v>
      </c>
      <c r="B30" s="21">
        <v>0</v>
      </c>
      <c r="C30" s="21">
        <v>0</v>
      </c>
      <c r="D30" s="21">
        <v>900</v>
      </c>
      <c r="E30" s="21">
        <v>435.85</v>
      </c>
      <c r="F30" s="21">
        <v>0</v>
      </c>
      <c r="G30" s="19"/>
    </row>
    <row r="31" spans="1:7" ht="12.75" customHeight="1" x14ac:dyDescent="0.25">
      <c r="A31" s="21" t="s">
        <v>31</v>
      </c>
      <c r="B31" s="21">
        <v>0</v>
      </c>
      <c r="C31" s="21">
        <v>0</v>
      </c>
      <c r="D31" s="21">
        <v>868.18</v>
      </c>
      <c r="E31" s="21">
        <v>0</v>
      </c>
      <c r="F31" s="21">
        <v>1883.42</v>
      </c>
      <c r="G31" s="19"/>
    </row>
    <row r="32" spans="1:7" ht="12.75" customHeight="1" x14ac:dyDescent="0.25">
      <c r="A32" s="22" t="s">
        <v>32</v>
      </c>
      <c r="B32" s="23">
        <f>SUM(B27:B31)</f>
        <v>0</v>
      </c>
      <c r="C32" s="23">
        <f>SUM(C27:C31)</f>
        <v>12807.05</v>
      </c>
      <c r="D32" s="23">
        <f>SUM(D27:D31)</f>
        <v>3235.64</v>
      </c>
      <c r="E32" s="23">
        <f>SUM(E27:E31)</f>
        <v>529.18000000000006</v>
      </c>
      <c r="F32" s="23">
        <f>SUM(F27:F31)</f>
        <v>21586.760000000002</v>
      </c>
      <c r="G32" s="19"/>
    </row>
    <row r="34" spans="1:7" ht="12.75" customHeight="1" x14ac:dyDescent="0.25">
      <c r="A34" s="20" t="s">
        <v>33</v>
      </c>
    </row>
    <row r="35" spans="1:7" ht="12.75" customHeight="1" x14ac:dyDescent="0.25">
      <c r="A35" s="21" t="s">
        <v>34</v>
      </c>
      <c r="B35" s="21">
        <v>0</v>
      </c>
      <c r="C35" s="21">
        <v>0</v>
      </c>
      <c r="D35" s="21">
        <v>322.39</v>
      </c>
      <c r="E35" s="21">
        <v>0</v>
      </c>
      <c r="F35" s="21">
        <v>1502.22</v>
      </c>
      <c r="G35" s="19"/>
    </row>
    <row r="37" spans="1:7" ht="12.75" customHeight="1" x14ac:dyDescent="0.25">
      <c r="A37" s="20" t="s">
        <v>35</v>
      </c>
    </row>
    <row r="38" spans="1:7" ht="12.75" customHeight="1" x14ac:dyDescent="0.25">
      <c r="A38" s="21" t="s">
        <v>36</v>
      </c>
      <c r="B38" s="21">
        <v>0</v>
      </c>
      <c r="C38" s="21">
        <v>1450</v>
      </c>
      <c r="D38" s="21">
        <v>0</v>
      </c>
      <c r="E38" s="21">
        <v>0</v>
      </c>
      <c r="F38" s="21">
        <v>6200</v>
      </c>
      <c r="G38" s="19"/>
    </row>
    <row r="39" spans="1:7" ht="12.75" customHeight="1" x14ac:dyDescent="0.25">
      <c r="A39" s="21" t="s">
        <v>37</v>
      </c>
      <c r="B39" s="21">
        <v>0</v>
      </c>
      <c r="C39" s="21">
        <v>0</v>
      </c>
      <c r="D39" s="21">
        <v>0</v>
      </c>
      <c r="E39" s="21">
        <v>0</v>
      </c>
      <c r="F39" s="21">
        <v>37</v>
      </c>
      <c r="G39" s="19"/>
    </row>
    <row r="40" spans="1:7" ht="12.75" customHeight="1" x14ac:dyDescent="0.25">
      <c r="A40" s="21" t="s">
        <v>38</v>
      </c>
      <c r="B40" s="21">
        <v>759</v>
      </c>
      <c r="C40" s="21">
        <v>531.29999999999995</v>
      </c>
      <c r="D40" s="21">
        <v>1379.02</v>
      </c>
      <c r="E40" s="21">
        <v>1031.25</v>
      </c>
      <c r="F40" s="21">
        <v>3700.57</v>
      </c>
      <c r="G40" s="19"/>
    </row>
    <row r="41" spans="1:7" ht="12.75" customHeight="1" x14ac:dyDescent="0.25">
      <c r="A41" s="21" t="s">
        <v>39</v>
      </c>
      <c r="B41" s="21">
        <v>0</v>
      </c>
      <c r="C41" s="21">
        <v>364.99</v>
      </c>
      <c r="D41" s="21">
        <v>194.8</v>
      </c>
      <c r="E41" s="21">
        <v>188.23</v>
      </c>
      <c r="F41" s="21">
        <v>1314.37</v>
      </c>
      <c r="G41" s="19"/>
    </row>
    <row r="42" spans="1:7" ht="12.75" customHeight="1" x14ac:dyDescent="0.25">
      <c r="A42" s="21" t="s">
        <v>40</v>
      </c>
      <c r="B42" s="21">
        <v>0</v>
      </c>
      <c r="C42" s="21">
        <v>1265.78</v>
      </c>
      <c r="D42" s="21">
        <v>1265.79</v>
      </c>
      <c r="E42" s="21">
        <v>1224.95</v>
      </c>
      <c r="F42" s="21">
        <v>8521.82</v>
      </c>
      <c r="G42" s="19"/>
    </row>
    <row r="43" spans="1:7" ht="12.75" customHeight="1" x14ac:dyDescent="0.25">
      <c r="A43" s="21" t="s">
        <v>41</v>
      </c>
      <c r="B43" s="21">
        <v>547.72</v>
      </c>
      <c r="C43" s="21">
        <v>537.94000000000005</v>
      </c>
      <c r="D43" s="21">
        <v>540.46</v>
      </c>
      <c r="E43" s="21">
        <v>542.46</v>
      </c>
      <c r="F43" s="21">
        <v>4344.2</v>
      </c>
      <c r="G43" s="19"/>
    </row>
    <row r="44" spans="1:7" ht="12.75" customHeight="1" x14ac:dyDescent="0.25">
      <c r="A44" s="21" t="s">
        <v>42</v>
      </c>
      <c r="B44" s="21">
        <v>100.05</v>
      </c>
      <c r="C44" s="21">
        <v>321.10000000000002</v>
      </c>
      <c r="D44" s="21">
        <v>88.16</v>
      </c>
      <c r="E44" s="21">
        <v>437.72</v>
      </c>
      <c r="F44" s="21">
        <v>5610.01</v>
      </c>
      <c r="G44" s="19"/>
    </row>
    <row r="45" spans="1:7" ht="12.75" customHeight="1" x14ac:dyDescent="0.25">
      <c r="A45" s="21" t="s">
        <v>43</v>
      </c>
      <c r="B45" s="21">
        <v>0</v>
      </c>
      <c r="C45" s="21">
        <v>20</v>
      </c>
      <c r="D45" s="21">
        <v>20</v>
      </c>
      <c r="E45" s="21">
        <v>20</v>
      </c>
      <c r="F45" s="21">
        <v>969.82</v>
      </c>
      <c r="G45" s="19"/>
    </row>
    <row r="46" spans="1:7" ht="12.75" customHeight="1" x14ac:dyDescent="0.25">
      <c r="A46" s="21" t="s">
        <v>44</v>
      </c>
      <c r="B46" s="21">
        <v>0</v>
      </c>
      <c r="C46" s="21">
        <v>100</v>
      </c>
      <c r="D46" s="21">
        <v>0</v>
      </c>
      <c r="E46" s="21">
        <v>0</v>
      </c>
      <c r="F46" s="21">
        <v>100</v>
      </c>
      <c r="G46" s="19"/>
    </row>
    <row r="47" spans="1:7" ht="12.75" customHeight="1" x14ac:dyDescent="0.25">
      <c r="A47" s="21" t="s">
        <v>45</v>
      </c>
      <c r="B47" s="21">
        <v>0</v>
      </c>
      <c r="C47" s="21">
        <v>0</v>
      </c>
      <c r="D47" s="21">
        <v>596</v>
      </c>
      <c r="E47" s="21">
        <v>0</v>
      </c>
      <c r="F47" s="21">
        <v>1694.87</v>
      </c>
      <c r="G47" s="19"/>
    </row>
    <row r="48" spans="1:7" ht="12.75" customHeight="1" x14ac:dyDescent="0.25">
      <c r="A48" s="21" t="s">
        <v>46</v>
      </c>
      <c r="B48" s="21">
        <v>0</v>
      </c>
      <c r="C48" s="21">
        <v>0</v>
      </c>
      <c r="D48" s="21">
        <v>0</v>
      </c>
      <c r="E48" s="21">
        <v>45</v>
      </c>
      <c r="F48" s="21">
        <v>45</v>
      </c>
      <c r="G48" s="19"/>
    </row>
    <row r="49" spans="1:7" ht="12.75" customHeight="1" x14ac:dyDescent="0.25">
      <c r="A49" s="21" t="s">
        <v>47</v>
      </c>
      <c r="B49" s="21">
        <v>0</v>
      </c>
      <c r="C49" s="21">
        <v>0</v>
      </c>
      <c r="D49" s="21">
        <v>0</v>
      </c>
      <c r="E49" s="21">
        <v>0</v>
      </c>
      <c r="F49" s="21">
        <v>51.36</v>
      </c>
      <c r="G49" s="19"/>
    </row>
    <row r="50" spans="1:7" ht="12.75" customHeight="1" x14ac:dyDescent="0.25">
      <c r="A50" s="21" t="s">
        <v>48</v>
      </c>
      <c r="B50" s="21">
        <v>0</v>
      </c>
      <c r="C50" s="21">
        <v>0</v>
      </c>
      <c r="D50" s="21">
        <v>33.15</v>
      </c>
      <c r="E50" s="21">
        <v>0</v>
      </c>
      <c r="F50" s="21">
        <v>83.18</v>
      </c>
      <c r="G50" s="19"/>
    </row>
    <row r="51" spans="1:7" ht="12.75" customHeight="1" x14ac:dyDescent="0.25">
      <c r="A51" s="21" t="s">
        <v>49</v>
      </c>
      <c r="B51" s="21">
        <v>0</v>
      </c>
      <c r="C51" s="21">
        <v>0</v>
      </c>
      <c r="D51" s="21">
        <v>0</v>
      </c>
      <c r="E51" s="21">
        <v>0</v>
      </c>
      <c r="F51" s="21">
        <v>90</v>
      </c>
      <c r="G51" s="19"/>
    </row>
    <row r="52" spans="1:7" ht="12.75" customHeight="1" x14ac:dyDescent="0.25">
      <c r="A52" s="21" t="s">
        <v>50</v>
      </c>
      <c r="B52" s="21">
        <v>0</v>
      </c>
      <c r="C52" s="21">
        <v>221.73</v>
      </c>
      <c r="D52" s="21">
        <v>23.63</v>
      </c>
      <c r="E52" s="21">
        <v>0</v>
      </c>
      <c r="F52" s="21">
        <v>951.94</v>
      </c>
      <c r="G52" s="19"/>
    </row>
    <row r="53" spans="1:7" ht="12.75" customHeight="1" x14ac:dyDescent="0.25">
      <c r="A53" s="21" t="s">
        <v>51</v>
      </c>
      <c r="B53" s="21">
        <v>127.19</v>
      </c>
      <c r="C53" s="21">
        <v>75</v>
      </c>
      <c r="D53" s="21">
        <v>75</v>
      </c>
      <c r="E53" s="21">
        <v>54.45</v>
      </c>
      <c r="F53" s="21">
        <v>949.39</v>
      </c>
      <c r="G53" s="19"/>
    </row>
    <row r="54" spans="1:7" ht="12.75" customHeight="1" x14ac:dyDescent="0.25">
      <c r="A54" s="22" t="s">
        <v>52</v>
      </c>
      <c r="B54" s="23">
        <f>SUM(B38:B53)</f>
        <v>1533.96</v>
      </c>
      <c r="C54" s="23">
        <f>SUM(C38:C53)</f>
        <v>4887.84</v>
      </c>
      <c r="D54" s="23">
        <f>SUM(D38:D53)</f>
        <v>4216.0099999999993</v>
      </c>
      <c r="E54" s="23">
        <f>SUM(E38:E53)</f>
        <v>3544.0600000000004</v>
      </c>
      <c r="F54" s="23">
        <f>SUM(F38:F53)</f>
        <v>34663.53</v>
      </c>
      <c r="G54" s="19"/>
    </row>
    <row r="56" spans="1:7" ht="12.75" customHeight="1" x14ac:dyDescent="0.25">
      <c r="A56" s="20" t="s">
        <v>53</v>
      </c>
    </row>
    <row r="57" spans="1:7" ht="12.75" customHeight="1" x14ac:dyDescent="0.25">
      <c r="A57" s="21" t="s">
        <v>54</v>
      </c>
      <c r="B57" s="21">
        <v>0</v>
      </c>
      <c r="C57" s="21">
        <v>57.23</v>
      </c>
      <c r="D57" s="21">
        <v>134.46</v>
      </c>
      <c r="E57" s="21">
        <v>0</v>
      </c>
      <c r="F57" s="21">
        <v>592.29999999999995</v>
      </c>
      <c r="G57" s="19"/>
    </row>
    <row r="58" spans="1:7" ht="12.75" customHeight="1" x14ac:dyDescent="0.25">
      <c r="A58" s="21" t="s">
        <v>55</v>
      </c>
      <c r="B58" s="21">
        <v>19.27</v>
      </c>
      <c r="C58" s="21">
        <v>84.5</v>
      </c>
      <c r="D58" s="21">
        <v>137.19</v>
      </c>
      <c r="E58" s="21">
        <v>19.5</v>
      </c>
      <c r="F58" s="21">
        <v>557.14</v>
      </c>
      <c r="G58" s="19"/>
    </row>
    <row r="59" spans="1:7" ht="12.75" customHeight="1" x14ac:dyDescent="0.25">
      <c r="A59" s="22" t="s">
        <v>56</v>
      </c>
      <c r="B59" s="23">
        <f>SUM(B57:B58)</f>
        <v>19.27</v>
      </c>
      <c r="C59" s="23">
        <f>SUM(C57:C58)</f>
        <v>141.72999999999999</v>
      </c>
      <c r="D59" s="23">
        <f>SUM(D57:D58)</f>
        <v>271.64999999999998</v>
      </c>
      <c r="E59" s="23">
        <f>SUM(E57:E58)</f>
        <v>19.5</v>
      </c>
      <c r="F59" s="23">
        <f>SUM(F57:F58)</f>
        <v>1149.44</v>
      </c>
      <c r="G59" s="19"/>
    </row>
    <row r="61" spans="1:7" ht="12.75" customHeight="1" x14ac:dyDescent="0.25">
      <c r="A61" s="20" t="s">
        <v>57</v>
      </c>
    </row>
    <row r="62" spans="1:7" ht="12.75" customHeight="1" x14ac:dyDescent="0.25">
      <c r="A62" s="21" t="s">
        <v>58</v>
      </c>
      <c r="B62" s="21">
        <v>0</v>
      </c>
      <c r="C62" s="21">
        <v>-800</v>
      </c>
      <c r="D62" s="21">
        <v>7</v>
      </c>
      <c r="E62" s="21">
        <v>3</v>
      </c>
      <c r="F62" s="21">
        <v>-3042</v>
      </c>
      <c r="G62" s="19"/>
    </row>
    <row r="63" spans="1:7" ht="12.75" customHeight="1" x14ac:dyDescent="0.25">
      <c r="A63" s="21" t="s">
        <v>59</v>
      </c>
      <c r="B63" s="21">
        <v>0</v>
      </c>
      <c r="C63" s="21">
        <v>0</v>
      </c>
      <c r="D63" s="21">
        <v>0</v>
      </c>
      <c r="E63" s="21">
        <v>0</v>
      </c>
      <c r="F63" s="21">
        <v>30</v>
      </c>
      <c r="G63" s="19"/>
    </row>
    <row r="64" spans="1:7" ht="12.75" customHeight="1" x14ac:dyDescent="0.25">
      <c r="A64" s="21" t="s">
        <v>60</v>
      </c>
      <c r="B64" s="21">
        <v>848.08</v>
      </c>
      <c r="C64" s="21">
        <v>1824.64</v>
      </c>
      <c r="D64" s="21">
        <v>2782.05</v>
      </c>
      <c r="E64" s="21">
        <v>1868.03</v>
      </c>
      <c r="F64" s="21">
        <v>15941.5</v>
      </c>
      <c r="G64" s="19"/>
    </row>
    <row r="65" spans="1:7" ht="12.75" customHeight="1" x14ac:dyDescent="0.25">
      <c r="A65" s="21" t="s">
        <v>61</v>
      </c>
      <c r="B65" s="21">
        <v>9445.44</v>
      </c>
      <c r="C65" s="21">
        <v>19852.47</v>
      </c>
      <c r="D65" s="21">
        <v>29607.79</v>
      </c>
      <c r="E65" s="21">
        <v>19996.57</v>
      </c>
      <c r="F65" s="21">
        <v>174583.01</v>
      </c>
      <c r="G65" s="19"/>
    </row>
    <row r="66" spans="1:7" ht="12.75" customHeight="1" x14ac:dyDescent="0.25">
      <c r="A66" s="22" t="s">
        <v>62</v>
      </c>
      <c r="B66" s="23">
        <f>SUM(B62:B65)</f>
        <v>10293.52</v>
      </c>
      <c r="C66" s="23">
        <f>SUM(C62:C65)</f>
        <v>20877.11</v>
      </c>
      <c r="D66" s="23">
        <f>SUM(D62:D65)</f>
        <v>32396.84</v>
      </c>
      <c r="E66" s="23">
        <f>SUM(E62:E65)</f>
        <v>21867.599999999999</v>
      </c>
      <c r="F66" s="23">
        <f>SUM(F62:F65)</f>
        <v>187512.51</v>
      </c>
      <c r="G66" s="19"/>
    </row>
    <row r="68" spans="1:7" ht="12.75" customHeight="1" x14ac:dyDescent="0.25">
      <c r="A68" s="20" t="s">
        <v>63</v>
      </c>
    </row>
    <row r="69" spans="1:7" ht="12.75" customHeight="1" x14ac:dyDescent="0.25">
      <c r="A69" s="21" t="s">
        <v>64</v>
      </c>
      <c r="B69" s="21">
        <v>0</v>
      </c>
      <c r="C69" s="21">
        <v>12.72</v>
      </c>
      <c r="D69" s="21">
        <v>0</v>
      </c>
      <c r="E69" s="21">
        <v>0</v>
      </c>
      <c r="F69" s="21">
        <v>452.72</v>
      </c>
      <c r="G69" s="19"/>
    </row>
    <row r="70" spans="1:7" ht="12.75" customHeight="1" x14ac:dyDescent="0.25">
      <c r="A70" s="21" t="s">
        <v>65</v>
      </c>
      <c r="B70" s="21">
        <v>930.15</v>
      </c>
      <c r="C70" s="21">
        <v>621.11</v>
      </c>
      <c r="D70" s="21">
        <v>0</v>
      </c>
      <c r="E70" s="21">
        <v>456.61</v>
      </c>
      <c r="F70" s="21">
        <v>4255.28</v>
      </c>
      <c r="G70" s="19"/>
    </row>
    <row r="71" spans="1:7" ht="12.75" customHeight="1" x14ac:dyDescent="0.25">
      <c r="A71" s="21" t="s">
        <v>66</v>
      </c>
      <c r="B71" s="21">
        <v>0</v>
      </c>
      <c r="C71" s="21">
        <v>73.319999999999993</v>
      </c>
      <c r="D71" s="21">
        <v>24</v>
      </c>
      <c r="E71" s="21">
        <v>73.319999999999993</v>
      </c>
      <c r="F71" s="21">
        <v>254.64</v>
      </c>
      <c r="G71" s="19"/>
    </row>
    <row r="72" spans="1:7" ht="12.75" customHeight="1" x14ac:dyDescent="0.25">
      <c r="A72" s="21" t="s">
        <v>67</v>
      </c>
      <c r="B72" s="21">
        <v>0</v>
      </c>
      <c r="C72" s="21">
        <v>3496.16</v>
      </c>
      <c r="D72" s="21">
        <v>3496.16</v>
      </c>
      <c r="E72" s="21">
        <v>7046.34</v>
      </c>
      <c r="F72" s="21">
        <v>28072.5</v>
      </c>
      <c r="G72" s="19"/>
    </row>
    <row r="73" spans="1:7" ht="12.75" customHeight="1" x14ac:dyDescent="0.25">
      <c r="A73" s="21" t="s">
        <v>68</v>
      </c>
      <c r="B73" s="21">
        <v>0</v>
      </c>
      <c r="C73" s="21">
        <v>64.900000000000006</v>
      </c>
      <c r="D73" s="21">
        <v>57.8</v>
      </c>
      <c r="E73" s="21">
        <v>66.2</v>
      </c>
      <c r="F73" s="21">
        <v>460.9</v>
      </c>
      <c r="G73" s="19"/>
    </row>
    <row r="74" spans="1:7" ht="12.75" customHeight="1" x14ac:dyDescent="0.25">
      <c r="A74" s="21" t="s">
        <v>69</v>
      </c>
      <c r="B74" s="21">
        <v>0</v>
      </c>
      <c r="C74" s="21">
        <v>0</v>
      </c>
      <c r="D74" s="21">
        <v>0</v>
      </c>
      <c r="E74" s="21">
        <v>247.46</v>
      </c>
      <c r="F74" s="21">
        <v>247.46</v>
      </c>
      <c r="G74" s="19"/>
    </row>
    <row r="75" spans="1:7" ht="12.75" customHeight="1" x14ac:dyDescent="0.25">
      <c r="A75" s="22" t="s">
        <v>70</v>
      </c>
      <c r="B75" s="23">
        <f>SUM(B69:B74)</f>
        <v>930.15</v>
      </c>
      <c r="C75" s="23">
        <f>SUM(C69:C74)</f>
        <v>4268.2099999999991</v>
      </c>
      <c r="D75" s="23">
        <f>SUM(D69:D74)</f>
        <v>3577.96</v>
      </c>
      <c r="E75" s="23">
        <f>SUM(E69:E74)</f>
        <v>7889.93</v>
      </c>
      <c r="F75" s="23">
        <f>SUM(F69:F74)</f>
        <v>33743.5</v>
      </c>
      <c r="G75" s="19"/>
    </row>
    <row r="77" spans="1:7" ht="12.75" customHeight="1" x14ac:dyDescent="0.25">
      <c r="A77" s="20" t="s">
        <v>71</v>
      </c>
    </row>
    <row r="78" spans="1:7" ht="12.75" customHeight="1" x14ac:dyDescent="0.25">
      <c r="A78" s="21" t="s">
        <v>72</v>
      </c>
      <c r="B78" s="21">
        <v>0</v>
      </c>
      <c r="C78" s="21">
        <v>-295.85000000000002</v>
      </c>
      <c r="D78" s="21">
        <v>224.59</v>
      </c>
      <c r="E78" s="21">
        <v>224.59</v>
      </c>
      <c r="F78" s="21">
        <v>3761.85</v>
      </c>
      <c r="G78" s="19"/>
    </row>
    <row r="79" spans="1:7" ht="12.75" customHeight="1" x14ac:dyDescent="0.25">
      <c r="A79" s="21" t="s">
        <v>73</v>
      </c>
      <c r="B79" s="21">
        <v>0</v>
      </c>
      <c r="C79" s="21">
        <v>500.06</v>
      </c>
      <c r="D79" s="21">
        <v>419.15</v>
      </c>
      <c r="E79" s="21">
        <v>0</v>
      </c>
      <c r="F79" s="21">
        <v>4516.45</v>
      </c>
      <c r="G79" s="19"/>
    </row>
    <row r="80" spans="1:7" ht="12.75" customHeight="1" x14ac:dyDescent="0.25">
      <c r="A80" s="22" t="s">
        <v>74</v>
      </c>
      <c r="B80" s="23">
        <f>SUM(B78:B79)</f>
        <v>0</v>
      </c>
      <c r="C80" s="23">
        <f>SUM(C78:C79)</f>
        <v>204.20999999999998</v>
      </c>
      <c r="D80" s="23">
        <f>SUM(D78:D79)</f>
        <v>643.74</v>
      </c>
      <c r="E80" s="23">
        <f>SUM(E78:E79)</f>
        <v>224.59</v>
      </c>
      <c r="F80" s="23">
        <f>SUM(F78:F79)</f>
        <v>8278.2999999999993</v>
      </c>
      <c r="G80" s="19"/>
    </row>
    <row r="82" spans="1:7" ht="12.75" customHeight="1" thickBot="1" x14ac:dyDescent="0.3">
      <c r="A82" s="24" t="s">
        <v>75</v>
      </c>
      <c r="B82" s="25">
        <f>(0+((B35))+(B54)+(B59)+(B66)+(B75)+(B80))-(0)</f>
        <v>12776.9</v>
      </c>
      <c r="C82" s="25">
        <f>(0+((C35))+(C54)+(C59)+(C66)+(C75)+(C80))-(0)</f>
        <v>30379.1</v>
      </c>
      <c r="D82" s="25">
        <f>(0+((D35))+(D54)+(D59)+(D66)+(D75)+(D80))-(0)</f>
        <v>41428.589999999997</v>
      </c>
      <c r="E82" s="25">
        <f>(0+((E35))+(E54)+(E59)+(E66)+(E75)+(E80))-(0)</f>
        <v>33545.679999999993</v>
      </c>
      <c r="F82" s="25">
        <f>(0+((F35))+(F54)+(F59)+(F66)+(F75)+(F80))-(0)</f>
        <v>266849.5</v>
      </c>
      <c r="G82" s="19"/>
    </row>
    <row r="84" spans="1:7" ht="12.75" customHeight="1" thickBot="1" x14ac:dyDescent="0.3">
      <c r="A84" s="24" t="s">
        <v>76</v>
      </c>
      <c r="B84" s="25">
        <f>(B24)+(B32)-(B82)+(0)-(0)</f>
        <v>26935.35</v>
      </c>
      <c r="C84" s="25">
        <f>(C24)+(C32)-(C82)+(0)-(0)</f>
        <v>7256.9399999999951</v>
      </c>
      <c r="D84" s="25">
        <f>(D24)+(D32)-(D82)+(0)-(0)</f>
        <v>-13377.169999999991</v>
      </c>
      <c r="E84" s="25">
        <f>(E24)+(E32)-(E82)+(0)-(0)</f>
        <v>8357.8100000000049</v>
      </c>
      <c r="F84" s="25">
        <f>(F24)+(F32)-(F82)+(0)-(0)</f>
        <v>9052</v>
      </c>
      <c r="G84" s="19"/>
    </row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4"/>
  <sheetViews>
    <sheetView zoomScaleNormal="100" workbookViewId="0">
      <selection activeCell="N89" sqref="N89:N90"/>
    </sheetView>
  </sheetViews>
  <sheetFormatPr defaultRowHeight="12.75" customHeight="1" x14ac:dyDescent="0.25"/>
  <cols>
    <col min="1" max="1" width="23.81640625" customWidth="1"/>
    <col min="2" max="14" width="14.26953125" customWidth="1"/>
    <col min="16" max="16" width="9.90625" bestFit="1" customWidth="1"/>
  </cols>
  <sheetData>
    <row r="1" spans="1:16" ht="12.7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14"/>
    </row>
    <row r="2" spans="1:16" ht="12.75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14"/>
    </row>
    <row r="3" spans="1:16" ht="12.75" customHeight="1" x14ac:dyDescent="0.25">
      <c r="A3" s="80" t="s">
        <v>87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4"/>
    </row>
    <row r="4" spans="1:16" ht="12.75" customHeight="1" x14ac:dyDescent="0.25">
      <c r="P4" s="14"/>
    </row>
    <row r="5" spans="1:16" ht="12.75" customHeight="1" x14ac:dyDescent="0.25">
      <c r="A5" s="18"/>
      <c r="B5" s="18" t="s">
        <v>88</v>
      </c>
      <c r="C5" s="18" t="s">
        <v>89</v>
      </c>
      <c r="D5" s="18" t="s">
        <v>90</v>
      </c>
      <c r="E5" s="18" t="s">
        <v>91</v>
      </c>
      <c r="F5" s="18" t="s">
        <v>92</v>
      </c>
      <c r="G5" s="18" t="s">
        <v>93</v>
      </c>
      <c r="H5" s="18" t="s">
        <v>94</v>
      </c>
      <c r="I5" s="18" t="s">
        <v>95</v>
      </c>
      <c r="J5" s="18" t="s">
        <v>96</v>
      </c>
      <c r="K5" s="18" t="s">
        <v>97</v>
      </c>
      <c r="L5" s="18" t="s">
        <v>98</v>
      </c>
      <c r="M5" s="18" t="s">
        <v>99</v>
      </c>
      <c r="N5" s="18" t="s">
        <v>10</v>
      </c>
      <c r="O5" s="19"/>
      <c r="P5" s="17" t="s">
        <v>86</v>
      </c>
    </row>
    <row r="6" spans="1:16" ht="12.75" customHeight="1" x14ac:dyDescent="0.25">
      <c r="P6" s="14"/>
    </row>
    <row r="7" spans="1:16" ht="12.75" customHeight="1" x14ac:dyDescent="0.25">
      <c r="A7" s="20" t="s">
        <v>11</v>
      </c>
      <c r="P7" s="14"/>
    </row>
    <row r="8" spans="1:16" ht="12.75" customHeight="1" x14ac:dyDescent="0.25">
      <c r="A8" s="21" t="s">
        <v>15</v>
      </c>
      <c r="B8" s="21">
        <v>76485.070000000007</v>
      </c>
      <c r="C8" s="21">
        <v>76798.62</v>
      </c>
      <c r="D8" s="21">
        <v>73080.039999999994</v>
      </c>
      <c r="E8" s="21">
        <v>80204.45</v>
      </c>
      <c r="F8" s="21">
        <v>73227.87</v>
      </c>
      <c r="G8" s="21">
        <v>67416.899999999994</v>
      </c>
      <c r="H8" s="21">
        <v>69908.600000000006</v>
      </c>
      <c r="I8" s="21">
        <v>70204.87</v>
      </c>
      <c r="J8" s="21">
        <v>73151.570000000007</v>
      </c>
      <c r="K8" s="21">
        <v>71366.87</v>
      </c>
      <c r="L8" s="21">
        <v>76751.95</v>
      </c>
      <c r="M8" s="21">
        <v>76312.7</v>
      </c>
      <c r="N8" s="21">
        <v>884909.51</v>
      </c>
      <c r="O8" s="19"/>
      <c r="P8" s="14"/>
    </row>
    <row r="9" spans="1:16" ht="12.75" customHeight="1" x14ac:dyDescent="0.25">
      <c r="A9" s="21" t="s">
        <v>16</v>
      </c>
      <c r="B9" s="21">
        <v>12054.22</v>
      </c>
      <c r="C9" s="21">
        <v>12360.14</v>
      </c>
      <c r="D9" s="21">
        <v>14065.7</v>
      </c>
      <c r="E9" s="21">
        <v>15663.85</v>
      </c>
      <c r="F9" s="21">
        <v>12247.77</v>
      </c>
      <c r="G9" s="21">
        <v>21090.6</v>
      </c>
      <c r="H9" s="21">
        <v>16537.47</v>
      </c>
      <c r="I9" s="21">
        <v>15512.52</v>
      </c>
      <c r="J9" s="21">
        <v>14472.24</v>
      </c>
      <c r="K9" s="21">
        <v>14527.84</v>
      </c>
      <c r="L9" s="21">
        <v>15515.05</v>
      </c>
      <c r="M9" s="21">
        <v>16560.009999999998</v>
      </c>
      <c r="N9" s="21">
        <v>180607.41</v>
      </c>
      <c r="O9" s="19"/>
      <c r="P9" s="14"/>
    </row>
    <row r="10" spans="1:16" ht="12.75" customHeight="1" x14ac:dyDescent="0.25">
      <c r="A10" s="21" t="s">
        <v>17</v>
      </c>
      <c r="B10" s="21">
        <v>97.27</v>
      </c>
      <c r="C10" s="21">
        <v>2226.33</v>
      </c>
      <c r="D10" s="21">
        <v>620.41999999999996</v>
      </c>
      <c r="E10" s="21">
        <v>-271.89</v>
      </c>
      <c r="F10" s="21">
        <v>-856.7</v>
      </c>
      <c r="G10" s="21">
        <v>753.15</v>
      </c>
      <c r="H10" s="21">
        <v>-3.13</v>
      </c>
      <c r="I10" s="21">
        <v>-60.13</v>
      </c>
      <c r="J10" s="21">
        <v>779.42</v>
      </c>
      <c r="K10" s="21">
        <v>-495.27</v>
      </c>
      <c r="L10" s="21">
        <v>1860.95</v>
      </c>
      <c r="M10" s="21">
        <v>-83.2</v>
      </c>
      <c r="N10" s="21">
        <v>4567.22</v>
      </c>
      <c r="O10" s="19"/>
      <c r="P10" s="14"/>
    </row>
    <row r="11" spans="1:16" ht="12.75" customHeight="1" x14ac:dyDescent="0.25">
      <c r="A11" s="22" t="s">
        <v>18</v>
      </c>
      <c r="B11" s="23">
        <f t="shared" ref="B11:N11" si="0">SUM(B8:B10)</f>
        <v>88636.560000000012</v>
      </c>
      <c r="C11" s="23">
        <f t="shared" si="0"/>
        <v>91385.09</v>
      </c>
      <c r="D11" s="23">
        <f t="shared" si="0"/>
        <v>87766.159999999989</v>
      </c>
      <c r="E11" s="23">
        <f t="shared" si="0"/>
        <v>95596.41</v>
      </c>
      <c r="F11" s="23">
        <f t="shared" si="0"/>
        <v>84618.94</v>
      </c>
      <c r="G11" s="23">
        <f t="shared" si="0"/>
        <v>89260.65</v>
      </c>
      <c r="H11" s="23">
        <f t="shared" si="0"/>
        <v>86442.94</v>
      </c>
      <c r="I11" s="23">
        <f t="shared" si="0"/>
        <v>85657.26</v>
      </c>
      <c r="J11" s="23">
        <f t="shared" si="0"/>
        <v>88403.23000000001</v>
      </c>
      <c r="K11" s="23">
        <f t="shared" si="0"/>
        <v>85399.439999999988</v>
      </c>
      <c r="L11" s="23">
        <f t="shared" si="0"/>
        <v>94127.95</v>
      </c>
      <c r="M11" s="23">
        <f t="shared" si="0"/>
        <v>92789.51</v>
      </c>
      <c r="N11" s="23">
        <f t="shared" si="0"/>
        <v>1070084.1399999999</v>
      </c>
      <c r="O11" s="19"/>
      <c r="P11" s="15">
        <f>AVERAGE(B11:M11)</f>
        <v>89173.67833333333</v>
      </c>
    </row>
    <row r="12" spans="1:16" ht="12.75" customHeight="1" x14ac:dyDescent="0.25">
      <c r="M12" s="10"/>
      <c r="P12" s="15"/>
    </row>
    <row r="13" spans="1:16" ht="12.75" customHeight="1" x14ac:dyDescent="0.25">
      <c r="A13" s="20" t="s">
        <v>19</v>
      </c>
      <c r="P13" s="14"/>
    </row>
    <row r="14" spans="1:16" ht="12.75" customHeight="1" x14ac:dyDescent="0.25">
      <c r="A14" s="21" t="s">
        <v>20</v>
      </c>
      <c r="B14" s="21">
        <v>10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10</v>
      </c>
      <c r="O14" s="19"/>
      <c r="P14" s="14"/>
    </row>
    <row r="15" spans="1:16" ht="12.75" customHeight="1" x14ac:dyDescent="0.25">
      <c r="A15" s="21" t="s">
        <v>21</v>
      </c>
      <c r="B15" s="21">
        <v>41564.39</v>
      </c>
      <c r="C15" s="21">
        <v>44784.89</v>
      </c>
      <c r="D15" s="21">
        <v>38739.17</v>
      </c>
      <c r="E15" s="21">
        <v>33393.51</v>
      </c>
      <c r="F15" s="21">
        <v>39762.82</v>
      </c>
      <c r="G15" s="21">
        <v>36619.65</v>
      </c>
      <c r="H15" s="21">
        <v>29595.02</v>
      </c>
      <c r="I15" s="21">
        <v>33737.21</v>
      </c>
      <c r="J15" s="21">
        <v>43915.51</v>
      </c>
      <c r="K15" s="21">
        <v>36463.21</v>
      </c>
      <c r="L15" s="21">
        <v>39755.83</v>
      </c>
      <c r="M15" s="21">
        <v>44168.27</v>
      </c>
      <c r="N15" s="21">
        <v>462499.48</v>
      </c>
      <c r="O15" s="19"/>
      <c r="P15" s="14"/>
    </row>
    <row r="16" spans="1:16" ht="12.75" customHeight="1" x14ac:dyDescent="0.25">
      <c r="A16" s="21" t="s">
        <v>100</v>
      </c>
      <c r="B16" s="21">
        <v>20443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20443</v>
      </c>
      <c r="O16" s="19"/>
      <c r="P16" s="14"/>
    </row>
    <row r="17" spans="1:16" ht="12.75" customHeight="1" x14ac:dyDescent="0.25">
      <c r="A17" s="21" t="s">
        <v>22</v>
      </c>
      <c r="B17" s="21">
        <v>99.02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287.75</v>
      </c>
      <c r="M17" s="21">
        <v>0</v>
      </c>
      <c r="N17" s="21">
        <v>386.77</v>
      </c>
      <c r="O17" s="19"/>
      <c r="P17" s="14"/>
    </row>
    <row r="18" spans="1:16" ht="12.75" customHeight="1" x14ac:dyDescent="0.25">
      <c r="A18" s="21" t="s">
        <v>23</v>
      </c>
      <c r="B18" s="21">
        <v>16589.05</v>
      </c>
      <c r="C18" s="21">
        <v>19597.98</v>
      </c>
      <c r="D18" s="21">
        <v>18588.560000000001</v>
      </c>
      <c r="E18" s="21">
        <v>20685.5</v>
      </c>
      <c r="F18" s="21">
        <v>19205.650000000001</v>
      </c>
      <c r="G18" s="21">
        <v>20562</v>
      </c>
      <c r="H18" s="21">
        <v>14626.58</v>
      </c>
      <c r="I18" s="21">
        <v>16860.849999999999</v>
      </c>
      <c r="J18" s="21">
        <v>17431.25</v>
      </c>
      <c r="K18" s="21">
        <v>15185.77</v>
      </c>
      <c r="L18" s="21">
        <v>18117.68</v>
      </c>
      <c r="M18" s="21">
        <v>16508.330000000002</v>
      </c>
      <c r="N18" s="21">
        <v>213959.2</v>
      </c>
      <c r="O18" s="19"/>
      <c r="P18" s="14"/>
    </row>
    <row r="19" spans="1:16" ht="12.75" customHeight="1" x14ac:dyDescent="0.25">
      <c r="A19" s="22" t="s">
        <v>24</v>
      </c>
      <c r="B19" s="23">
        <f t="shared" ref="B19:N19" si="1">SUM(B14:B18)</f>
        <v>78705.459999999992</v>
      </c>
      <c r="C19" s="23">
        <f t="shared" si="1"/>
        <v>64382.869999999995</v>
      </c>
      <c r="D19" s="23">
        <f t="shared" si="1"/>
        <v>57327.729999999996</v>
      </c>
      <c r="E19" s="23">
        <f t="shared" si="1"/>
        <v>54079.01</v>
      </c>
      <c r="F19" s="23">
        <f t="shared" si="1"/>
        <v>58968.47</v>
      </c>
      <c r="G19" s="23">
        <f t="shared" si="1"/>
        <v>57181.65</v>
      </c>
      <c r="H19" s="23">
        <f t="shared" si="1"/>
        <v>44221.599999999999</v>
      </c>
      <c r="I19" s="23">
        <f t="shared" si="1"/>
        <v>50598.06</v>
      </c>
      <c r="J19" s="23">
        <f t="shared" si="1"/>
        <v>61346.76</v>
      </c>
      <c r="K19" s="23">
        <f t="shared" si="1"/>
        <v>51648.979999999996</v>
      </c>
      <c r="L19" s="23">
        <f t="shared" si="1"/>
        <v>58161.26</v>
      </c>
      <c r="M19" s="23">
        <f t="shared" si="1"/>
        <v>60676.6</v>
      </c>
      <c r="N19" s="23">
        <f t="shared" si="1"/>
        <v>697298.45</v>
      </c>
      <c r="O19" s="19"/>
      <c r="P19" s="15">
        <f>AVERAGE(B19:M19)</f>
        <v>58108.204166666663</v>
      </c>
    </row>
    <row r="20" spans="1:16" ht="12.75" customHeight="1" x14ac:dyDescent="0.25">
      <c r="P20" s="14"/>
    </row>
    <row r="21" spans="1:16" ht="12.75" customHeight="1" thickBot="1" x14ac:dyDescent="0.3">
      <c r="A21" s="24" t="s">
        <v>25</v>
      </c>
      <c r="B21" s="25">
        <f t="shared" ref="B21:N21" si="2">(B11)-(B19)</f>
        <v>9931.1000000000204</v>
      </c>
      <c r="C21" s="25">
        <f t="shared" si="2"/>
        <v>27002.22</v>
      </c>
      <c r="D21" s="25">
        <f t="shared" si="2"/>
        <v>30438.429999999993</v>
      </c>
      <c r="E21" s="25">
        <f t="shared" si="2"/>
        <v>41517.4</v>
      </c>
      <c r="F21" s="25">
        <f t="shared" si="2"/>
        <v>25650.47</v>
      </c>
      <c r="G21" s="25">
        <f t="shared" si="2"/>
        <v>32078.999999999993</v>
      </c>
      <c r="H21" s="25">
        <f t="shared" si="2"/>
        <v>42221.340000000004</v>
      </c>
      <c r="I21" s="25">
        <f t="shared" si="2"/>
        <v>35059.199999999997</v>
      </c>
      <c r="J21" s="25">
        <f t="shared" si="2"/>
        <v>27056.470000000008</v>
      </c>
      <c r="K21" s="25">
        <f t="shared" si="2"/>
        <v>33750.459999999992</v>
      </c>
      <c r="L21" s="25">
        <f t="shared" si="2"/>
        <v>35966.689999999995</v>
      </c>
      <c r="M21" s="25">
        <f t="shared" si="2"/>
        <v>32112.909999999996</v>
      </c>
      <c r="N21" s="25">
        <f t="shared" si="2"/>
        <v>372785.68999999994</v>
      </c>
      <c r="O21" s="19"/>
      <c r="P21" s="15">
        <f>AVERAGE(B21:M21)</f>
        <v>31065.47416666667</v>
      </c>
    </row>
    <row r="22" spans="1:16" ht="12.75" customHeight="1" thickTop="1" x14ac:dyDescent="0.25">
      <c r="M22" s="10"/>
      <c r="P22" s="14"/>
    </row>
    <row r="23" spans="1:16" ht="12.75" customHeight="1" x14ac:dyDescent="0.25">
      <c r="A23" s="20" t="s">
        <v>26</v>
      </c>
      <c r="P23" s="14"/>
    </row>
    <row r="24" spans="1:16" ht="12.75" customHeight="1" x14ac:dyDescent="0.25">
      <c r="A24" s="21" t="s">
        <v>27</v>
      </c>
      <c r="B24" s="21">
        <v>418.36</v>
      </c>
      <c r="C24" s="21">
        <v>538.42999999999995</v>
      </c>
      <c r="D24" s="21">
        <v>0</v>
      </c>
      <c r="E24" s="21">
        <v>1981.84</v>
      </c>
      <c r="F24" s="21">
        <v>4400.04</v>
      </c>
      <c r="G24" s="21">
        <v>18.18</v>
      </c>
      <c r="H24" s="21">
        <v>2113.66</v>
      </c>
      <c r="I24" s="21">
        <v>18.18</v>
      </c>
      <c r="J24" s="21">
        <v>145.46</v>
      </c>
      <c r="K24" s="21">
        <v>190.92</v>
      </c>
      <c r="L24" s="21">
        <v>238.18</v>
      </c>
      <c r="M24" s="21">
        <v>501.78</v>
      </c>
      <c r="N24" s="21">
        <v>10565.03</v>
      </c>
      <c r="O24" s="19"/>
      <c r="P24" s="14"/>
    </row>
    <row r="25" spans="1:16" ht="12.75" customHeight="1" x14ac:dyDescent="0.25">
      <c r="A25" s="21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1000</v>
      </c>
      <c r="K25" s="21">
        <v>2500</v>
      </c>
      <c r="L25" s="21">
        <v>0</v>
      </c>
      <c r="M25" s="21">
        <v>0</v>
      </c>
      <c r="N25" s="21">
        <v>3500</v>
      </c>
      <c r="O25" s="19"/>
      <c r="P25" s="14"/>
    </row>
    <row r="26" spans="1:16" ht="12.75" customHeight="1" x14ac:dyDescent="0.25">
      <c r="A26" s="21" t="s">
        <v>102</v>
      </c>
      <c r="B26" s="21">
        <v>0</v>
      </c>
      <c r="C26" s="21">
        <v>17859.64</v>
      </c>
      <c r="D26" s="21">
        <v>21959.360000000001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39819</v>
      </c>
      <c r="O26" s="19"/>
      <c r="P26" s="14"/>
    </row>
    <row r="27" spans="1:16" ht="12.75" customHeight="1" x14ac:dyDescent="0.25">
      <c r="A27" s="21" t="s">
        <v>103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500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500</v>
      </c>
      <c r="O27" s="19"/>
      <c r="P27" s="14"/>
    </row>
    <row r="28" spans="1:16" ht="12.75" customHeight="1" x14ac:dyDescent="0.25">
      <c r="A28" s="21" t="s">
        <v>29</v>
      </c>
      <c r="B28" s="21">
        <v>6.63</v>
      </c>
      <c r="C28" s="21">
        <v>25.12</v>
      </c>
      <c r="D28" s="21">
        <v>16.77</v>
      </c>
      <c r="E28" s="21">
        <v>13.28</v>
      </c>
      <c r="F28" s="21">
        <v>13.6</v>
      </c>
      <c r="G28" s="21">
        <v>17.96</v>
      </c>
      <c r="H28" s="21">
        <v>11.83</v>
      </c>
      <c r="I28" s="21">
        <v>12.57</v>
      </c>
      <c r="J28" s="21">
        <v>15.34</v>
      </c>
      <c r="K28" s="21">
        <v>14.5</v>
      </c>
      <c r="L28" s="21">
        <v>17.170000000000002</v>
      </c>
      <c r="M28" s="21">
        <v>20.75</v>
      </c>
      <c r="N28" s="21">
        <v>185.52</v>
      </c>
      <c r="O28" s="19"/>
      <c r="P28" s="14"/>
    </row>
    <row r="29" spans="1:16" ht="12.75" customHeight="1" x14ac:dyDescent="0.25">
      <c r="A29" s="21" t="s">
        <v>30</v>
      </c>
      <c r="B29" s="21">
        <v>700.62</v>
      </c>
      <c r="C29" s="21">
        <v>358.73</v>
      </c>
      <c r="D29" s="21">
        <v>0</v>
      </c>
      <c r="E29" s="21">
        <v>1000.01</v>
      </c>
      <c r="F29" s="21">
        <v>1527.29</v>
      </c>
      <c r="G29" s="21">
        <v>0</v>
      </c>
      <c r="H29" s="21">
        <v>281.87</v>
      </c>
      <c r="I29" s="21">
        <v>227.5</v>
      </c>
      <c r="J29" s="21">
        <v>336.7</v>
      </c>
      <c r="K29" s="21">
        <v>591.44000000000005</v>
      </c>
      <c r="L29" s="21">
        <v>663.57</v>
      </c>
      <c r="M29" s="21">
        <v>749.02</v>
      </c>
      <c r="N29" s="21">
        <v>6436.75</v>
      </c>
      <c r="O29" s="19"/>
      <c r="P29" s="14"/>
    </row>
    <row r="30" spans="1:16" ht="12.75" customHeight="1" x14ac:dyDescent="0.25">
      <c r="A30" s="21" t="s">
        <v>31</v>
      </c>
      <c r="B30" s="21">
        <v>0</v>
      </c>
      <c r="C30" s="21">
        <v>0</v>
      </c>
      <c r="D30" s="21">
        <v>0</v>
      </c>
      <c r="E30" s="21">
        <v>437.36</v>
      </c>
      <c r="F30" s="21">
        <v>857.9</v>
      </c>
      <c r="G30" s="21">
        <v>0</v>
      </c>
      <c r="H30" s="21">
        <v>515.46</v>
      </c>
      <c r="I30" s="21">
        <v>889.01</v>
      </c>
      <c r="J30" s="21">
        <v>216.9</v>
      </c>
      <c r="K30" s="21">
        <v>31.25</v>
      </c>
      <c r="L30" s="21">
        <v>530.64</v>
      </c>
      <c r="M30" s="21">
        <v>780.12</v>
      </c>
      <c r="N30" s="21">
        <v>4258.6400000000003</v>
      </c>
      <c r="O30" s="19"/>
      <c r="P30" s="14"/>
    </row>
    <row r="31" spans="1:16" ht="12.75" customHeight="1" x14ac:dyDescent="0.25">
      <c r="A31" s="22" t="s">
        <v>32</v>
      </c>
      <c r="B31" s="23">
        <f t="shared" ref="B31:N31" si="3">SUM(B24:B30)</f>
        <v>1125.6100000000001</v>
      </c>
      <c r="C31" s="23">
        <f t="shared" si="3"/>
        <v>18781.919999999998</v>
      </c>
      <c r="D31" s="23">
        <f t="shared" si="3"/>
        <v>21976.13</v>
      </c>
      <c r="E31" s="23">
        <f t="shared" si="3"/>
        <v>3432.4900000000002</v>
      </c>
      <c r="F31" s="23">
        <f t="shared" si="3"/>
        <v>6798.83</v>
      </c>
      <c r="G31" s="23">
        <f t="shared" si="3"/>
        <v>536.14</v>
      </c>
      <c r="H31" s="23">
        <f t="shared" si="3"/>
        <v>2922.8199999999997</v>
      </c>
      <c r="I31" s="23">
        <f t="shared" si="3"/>
        <v>1147.26</v>
      </c>
      <c r="J31" s="23">
        <f t="shared" si="3"/>
        <v>1714.4</v>
      </c>
      <c r="K31" s="23">
        <f t="shared" si="3"/>
        <v>3328.11</v>
      </c>
      <c r="L31" s="23">
        <f t="shared" si="3"/>
        <v>1449.56</v>
      </c>
      <c r="M31" s="23">
        <f t="shared" si="3"/>
        <v>2051.67</v>
      </c>
      <c r="N31" s="23">
        <f t="shared" si="3"/>
        <v>65264.939999999995</v>
      </c>
      <c r="O31" s="19"/>
      <c r="P31" s="15">
        <f>AVERAGE(B31:M31)</f>
        <v>5438.7449999999999</v>
      </c>
    </row>
    <row r="32" spans="1:16" ht="12.75" customHeight="1" x14ac:dyDescent="0.25">
      <c r="P32" s="14"/>
    </row>
    <row r="33" spans="1:16" ht="12.75" customHeight="1" x14ac:dyDescent="0.25">
      <c r="A33" s="20" t="s">
        <v>33</v>
      </c>
      <c r="P33" s="14"/>
    </row>
    <row r="34" spans="1:16" ht="12.75" customHeight="1" x14ac:dyDescent="0.25">
      <c r="A34" s="21" t="s">
        <v>34</v>
      </c>
      <c r="B34" s="21">
        <v>0</v>
      </c>
      <c r="C34" s="21">
        <v>0</v>
      </c>
      <c r="D34" s="21">
        <v>0</v>
      </c>
      <c r="E34" s="21">
        <v>183.08</v>
      </c>
      <c r="F34" s="21">
        <v>199</v>
      </c>
      <c r="G34" s="21">
        <v>0</v>
      </c>
      <c r="H34" s="21">
        <v>368</v>
      </c>
      <c r="I34" s="21">
        <v>415.09</v>
      </c>
      <c r="J34" s="21">
        <v>81.290000000000006</v>
      </c>
      <c r="K34" s="21">
        <v>0</v>
      </c>
      <c r="L34" s="21">
        <v>283.27</v>
      </c>
      <c r="M34" s="21">
        <v>375.78</v>
      </c>
      <c r="N34" s="21">
        <v>1905.51</v>
      </c>
      <c r="O34" s="19"/>
      <c r="P34" s="14"/>
    </row>
    <row r="35" spans="1:16" ht="12.75" customHeight="1" x14ac:dyDescent="0.25">
      <c r="P35" s="14"/>
    </row>
    <row r="36" spans="1:16" ht="12.75" customHeight="1" x14ac:dyDescent="0.25">
      <c r="A36" s="20" t="s">
        <v>35</v>
      </c>
      <c r="P36" s="14"/>
    </row>
    <row r="37" spans="1:16" ht="12.75" customHeight="1" x14ac:dyDescent="0.25">
      <c r="A37" s="21" t="s">
        <v>36</v>
      </c>
      <c r="B37" s="21">
        <v>1495</v>
      </c>
      <c r="C37" s="21">
        <v>1600</v>
      </c>
      <c r="D37" s="21">
        <v>1600</v>
      </c>
      <c r="E37" s="21">
        <v>1600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6295</v>
      </c>
      <c r="O37" s="19"/>
      <c r="P37" s="14"/>
    </row>
    <row r="38" spans="1:16" ht="12.75" customHeight="1" x14ac:dyDescent="0.25">
      <c r="A38" s="21" t="s">
        <v>104</v>
      </c>
      <c r="B38" s="21">
        <v>41.76</v>
      </c>
      <c r="C38" s="21">
        <v>490.5</v>
      </c>
      <c r="D38" s="21">
        <v>1193</v>
      </c>
      <c r="E38" s="21">
        <v>55.44</v>
      </c>
      <c r="F38" s="21">
        <v>0</v>
      </c>
      <c r="G38" s="21">
        <v>5.45</v>
      </c>
      <c r="H38" s="21">
        <v>11.09</v>
      </c>
      <c r="I38" s="21">
        <v>20.73</v>
      </c>
      <c r="J38" s="21">
        <v>1.29</v>
      </c>
      <c r="K38" s="21">
        <v>12.8</v>
      </c>
      <c r="L38" s="21">
        <v>10.84</v>
      </c>
      <c r="M38" s="21">
        <v>7.75</v>
      </c>
      <c r="N38" s="21">
        <v>1850.65</v>
      </c>
      <c r="O38" s="19"/>
      <c r="P38" s="14"/>
    </row>
    <row r="39" spans="1:16" ht="12.75" customHeight="1" x14ac:dyDescent="0.25">
      <c r="A39" s="21" t="s">
        <v>38</v>
      </c>
      <c r="B39" s="21">
        <v>0</v>
      </c>
      <c r="C39" s="21">
        <v>0</v>
      </c>
      <c r="D39" s="21">
        <v>0</v>
      </c>
      <c r="E39" s="21">
        <v>0</v>
      </c>
      <c r="F39" s="21">
        <v>1600</v>
      </c>
      <c r="G39" s="21">
        <v>1600</v>
      </c>
      <c r="H39" s="21">
        <v>1600</v>
      </c>
      <c r="I39" s="21">
        <v>1600</v>
      </c>
      <c r="J39" s="21">
        <v>1600</v>
      </c>
      <c r="K39" s="21">
        <v>2400</v>
      </c>
      <c r="L39" s="21">
        <v>1600</v>
      </c>
      <c r="M39" s="21">
        <v>1600</v>
      </c>
      <c r="N39" s="21">
        <v>13600</v>
      </c>
      <c r="O39" s="19"/>
      <c r="P39" s="14"/>
    </row>
    <row r="40" spans="1:16" ht="12.75" customHeight="1" x14ac:dyDescent="0.25">
      <c r="A40" s="21" t="s">
        <v>39</v>
      </c>
      <c r="B40" s="21">
        <v>81.819999999999993</v>
      </c>
      <c r="C40" s="21">
        <v>81.819999999999993</v>
      </c>
      <c r="D40" s="21">
        <v>81.819999999999993</v>
      </c>
      <c r="E40" s="21">
        <v>81.819999999999993</v>
      </c>
      <c r="F40" s="21">
        <v>81.819999999999993</v>
      </c>
      <c r="G40" s="21">
        <v>104.54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513.64</v>
      </c>
      <c r="O40" s="19"/>
      <c r="P40" s="14"/>
    </row>
    <row r="41" spans="1:16" ht="12.75" customHeight="1" x14ac:dyDescent="0.25">
      <c r="A41" s="21" t="s">
        <v>40</v>
      </c>
      <c r="B41" s="21">
        <v>1173.19</v>
      </c>
      <c r="C41" s="21">
        <v>1212.3399999999999</v>
      </c>
      <c r="D41" s="21">
        <v>1173.07</v>
      </c>
      <c r="E41" s="21">
        <v>1212.3599999999999</v>
      </c>
      <c r="F41" s="21">
        <v>1094.8599999999999</v>
      </c>
      <c r="G41" s="21">
        <v>1212.31</v>
      </c>
      <c r="H41" s="21">
        <v>1212.32</v>
      </c>
      <c r="I41" s="21">
        <v>1173.17</v>
      </c>
      <c r="J41" s="21">
        <v>1204.71</v>
      </c>
      <c r="K41" s="21">
        <v>1146.75</v>
      </c>
      <c r="L41" s="21">
        <v>770.16</v>
      </c>
      <c r="M41" s="21">
        <v>770.06</v>
      </c>
      <c r="N41" s="21">
        <v>13355.3</v>
      </c>
      <c r="O41" s="19"/>
      <c r="P41" s="14"/>
    </row>
    <row r="42" spans="1:16" ht="12.75" customHeight="1" x14ac:dyDescent="0.25">
      <c r="A42" s="21" t="s">
        <v>41</v>
      </c>
      <c r="B42" s="21">
        <v>550.12</v>
      </c>
      <c r="C42" s="21">
        <v>503.94</v>
      </c>
      <c r="D42" s="21">
        <v>575.20000000000005</v>
      </c>
      <c r="E42" s="21">
        <v>518.91</v>
      </c>
      <c r="F42" s="21">
        <v>514.42999999999995</v>
      </c>
      <c r="G42" s="21">
        <v>487.48</v>
      </c>
      <c r="H42" s="21">
        <v>494.54</v>
      </c>
      <c r="I42" s="21">
        <v>493.59</v>
      </c>
      <c r="J42" s="21">
        <v>466.21</v>
      </c>
      <c r="K42" s="21">
        <v>577.32000000000005</v>
      </c>
      <c r="L42" s="21">
        <v>704.78</v>
      </c>
      <c r="M42" s="21">
        <v>846.2</v>
      </c>
      <c r="N42" s="21">
        <v>6732.72</v>
      </c>
      <c r="O42" s="19"/>
      <c r="P42" s="14"/>
    </row>
    <row r="43" spans="1:16" ht="12.75" customHeight="1" x14ac:dyDescent="0.25">
      <c r="A43" s="21" t="s">
        <v>105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222.73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222.73</v>
      </c>
      <c r="O43" s="19"/>
      <c r="P43" s="14"/>
    </row>
    <row r="44" spans="1:16" ht="12.75" customHeight="1" x14ac:dyDescent="0.25">
      <c r="A44" s="21" t="s">
        <v>106</v>
      </c>
      <c r="B44" s="21">
        <v>0</v>
      </c>
      <c r="C44" s="21">
        <v>0</v>
      </c>
      <c r="D44" s="21">
        <v>0</v>
      </c>
      <c r="E44" s="21">
        <v>263.77999999999997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263.77999999999997</v>
      </c>
      <c r="O44" s="19"/>
      <c r="P44" s="14"/>
    </row>
    <row r="45" spans="1:16" ht="12.75" customHeight="1" x14ac:dyDescent="0.25">
      <c r="A45" s="21" t="s">
        <v>42</v>
      </c>
      <c r="B45" s="21">
        <v>636.71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-126.36</v>
      </c>
      <c r="N45" s="21">
        <v>510.35</v>
      </c>
      <c r="O45" s="19"/>
      <c r="P45" s="14"/>
    </row>
    <row r="46" spans="1:16" ht="12.75" customHeight="1" x14ac:dyDescent="0.25">
      <c r="A46" s="21" t="s">
        <v>43</v>
      </c>
      <c r="B46" s="21">
        <v>546.45000000000005</v>
      </c>
      <c r="C46" s="21">
        <v>42.27</v>
      </c>
      <c r="D46" s="21">
        <v>87.07</v>
      </c>
      <c r="E46" s="21">
        <v>65.91</v>
      </c>
      <c r="F46" s="21">
        <v>81.459999999999994</v>
      </c>
      <c r="G46" s="21">
        <v>100.51</v>
      </c>
      <c r="H46" s="21">
        <v>99.93</v>
      </c>
      <c r="I46" s="21">
        <v>100.5</v>
      </c>
      <c r="J46" s="21">
        <v>15</v>
      </c>
      <c r="K46" s="21">
        <v>57.12</v>
      </c>
      <c r="L46" s="21">
        <v>15</v>
      </c>
      <c r="M46" s="21">
        <v>1024.02</v>
      </c>
      <c r="N46" s="21">
        <v>2235.2399999999998</v>
      </c>
      <c r="O46" s="19"/>
      <c r="P46" s="14"/>
    </row>
    <row r="47" spans="1:16" ht="12.75" customHeight="1" x14ac:dyDescent="0.25">
      <c r="A47" s="21" t="s">
        <v>107</v>
      </c>
      <c r="B47" s="21">
        <v>0</v>
      </c>
      <c r="C47" s="21">
        <v>0</v>
      </c>
      <c r="D47" s="21">
        <v>0</v>
      </c>
      <c r="E47" s="21">
        <v>27.27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27.27</v>
      </c>
      <c r="O47" s="19"/>
      <c r="P47" s="14"/>
    </row>
    <row r="48" spans="1:16" ht="12.75" customHeight="1" x14ac:dyDescent="0.25">
      <c r="A48" s="21" t="s">
        <v>108</v>
      </c>
      <c r="B48" s="21">
        <v>220</v>
      </c>
      <c r="C48" s="21">
        <v>0</v>
      </c>
      <c r="D48" s="21">
        <v>0</v>
      </c>
      <c r="E48" s="21">
        <v>0</v>
      </c>
      <c r="F48" s="21">
        <v>342.46</v>
      </c>
      <c r="G48" s="21">
        <v>0</v>
      </c>
      <c r="H48" s="21">
        <v>0</v>
      </c>
      <c r="I48" s="21">
        <v>314.18</v>
      </c>
      <c r="J48" s="21">
        <v>0</v>
      </c>
      <c r="K48" s="21">
        <v>0</v>
      </c>
      <c r="L48" s="21">
        <v>314.18</v>
      </c>
      <c r="M48" s="21">
        <v>0</v>
      </c>
      <c r="N48" s="21">
        <v>1190.82</v>
      </c>
      <c r="O48" s="19"/>
      <c r="P48" s="14"/>
    </row>
    <row r="49" spans="1:16" ht="12.75" customHeight="1" x14ac:dyDescent="0.25">
      <c r="A49" s="21" t="s">
        <v>44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2.0499999999999998</v>
      </c>
      <c r="K49" s="21">
        <v>0</v>
      </c>
      <c r="L49" s="21">
        <v>0</v>
      </c>
      <c r="M49" s="21">
        <v>84.55</v>
      </c>
      <c r="N49" s="21">
        <v>86.6</v>
      </c>
      <c r="O49" s="19"/>
      <c r="P49" s="14"/>
    </row>
    <row r="50" spans="1:16" ht="12.75" customHeight="1" x14ac:dyDescent="0.25">
      <c r="A50" s="21" t="s">
        <v>109</v>
      </c>
      <c r="B50" s="21">
        <v>0</v>
      </c>
      <c r="C50" s="21">
        <v>120</v>
      </c>
      <c r="D50" s="21">
        <v>0</v>
      </c>
      <c r="E50" s="21">
        <v>0</v>
      </c>
      <c r="F50" s="21">
        <v>400</v>
      </c>
      <c r="G50" s="21">
        <v>120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640</v>
      </c>
      <c r="O50" s="19"/>
      <c r="P50" s="14"/>
    </row>
    <row r="51" spans="1:16" ht="12.75" customHeight="1" x14ac:dyDescent="0.25">
      <c r="A51" s="21" t="s">
        <v>45</v>
      </c>
      <c r="B51" s="21">
        <v>0</v>
      </c>
      <c r="C51" s="21">
        <v>31.04</v>
      </c>
      <c r="D51" s="21">
        <v>0</v>
      </c>
      <c r="E51" s="21">
        <v>340</v>
      </c>
      <c r="F51" s="21">
        <v>0</v>
      </c>
      <c r="G51" s="21">
        <v>335.45</v>
      </c>
      <c r="H51" s="21">
        <v>10.44</v>
      </c>
      <c r="I51" s="21">
        <v>0</v>
      </c>
      <c r="J51" s="21">
        <v>409.54</v>
      </c>
      <c r="K51" s="21">
        <v>0</v>
      </c>
      <c r="L51" s="21">
        <v>125</v>
      </c>
      <c r="M51" s="21">
        <v>159.09</v>
      </c>
      <c r="N51" s="21">
        <v>1410.56</v>
      </c>
      <c r="O51" s="19"/>
      <c r="P51" s="14"/>
    </row>
    <row r="52" spans="1:16" ht="12.75" customHeight="1" x14ac:dyDescent="0.25">
      <c r="A52" s="21" t="s">
        <v>47</v>
      </c>
      <c r="B52" s="21">
        <v>0</v>
      </c>
      <c r="C52" s="21">
        <v>48.93</v>
      </c>
      <c r="D52" s="21">
        <v>174.73</v>
      </c>
      <c r="E52" s="21">
        <v>120.97</v>
      </c>
      <c r="F52" s="21">
        <v>0</v>
      </c>
      <c r="G52" s="21">
        <v>0</v>
      </c>
      <c r="H52" s="21">
        <v>300.91000000000003</v>
      </c>
      <c r="I52" s="21">
        <v>250</v>
      </c>
      <c r="J52" s="21">
        <v>622.85</v>
      </c>
      <c r="K52" s="21">
        <v>42.65</v>
      </c>
      <c r="L52" s="21">
        <v>175</v>
      </c>
      <c r="M52" s="21">
        <v>109</v>
      </c>
      <c r="N52" s="21">
        <v>1845.04</v>
      </c>
      <c r="O52" s="19"/>
      <c r="P52" s="14"/>
    </row>
    <row r="53" spans="1:16" ht="12.75" customHeight="1" x14ac:dyDescent="0.25">
      <c r="A53" s="21" t="s">
        <v>48</v>
      </c>
      <c r="B53" s="21">
        <v>34.4</v>
      </c>
      <c r="C53" s="21">
        <v>13.38</v>
      </c>
      <c r="D53" s="21">
        <v>181.64</v>
      </c>
      <c r="E53" s="21">
        <v>48</v>
      </c>
      <c r="F53" s="21">
        <v>0</v>
      </c>
      <c r="G53" s="21">
        <v>0</v>
      </c>
      <c r="H53" s="21">
        <v>36.89</v>
      </c>
      <c r="I53" s="21">
        <v>244.41</v>
      </c>
      <c r="J53" s="21">
        <v>0</v>
      </c>
      <c r="K53" s="21">
        <v>0</v>
      </c>
      <c r="L53" s="21">
        <v>0</v>
      </c>
      <c r="M53" s="21">
        <v>30.91</v>
      </c>
      <c r="N53" s="21">
        <v>589.63</v>
      </c>
      <c r="O53" s="19"/>
      <c r="P53" s="14"/>
    </row>
    <row r="54" spans="1:16" ht="12.75" customHeight="1" x14ac:dyDescent="0.25">
      <c r="A54" s="21" t="s">
        <v>49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284.77</v>
      </c>
      <c r="N54" s="21">
        <v>284.77</v>
      </c>
      <c r="O54" s="19"/>
      <c r="P54" s="14"/>
    </row>
    <row r="55" spans="1:16" ht="12.75" customHeight="1" x14ac:dyDescent="0.25">
      <c r="A55" s="21" t="s">
        <v>50</v>
      </c>
      <c r="B55" s="21">
        <v>0</v>
      </c>
      <c r="C55" s="21">
        <v>122.35</v>
      </c>
      <c r="D55" s="21">
        <v>158.94999999999999</v>
      </c>
      <c r="E55" s="21">
        <v>166.22</v>
      </c>
      <c r="F55" s="21">
        <v>148.37</v>
      </c>
      <c r="G55" s="21">
        <v>202.21</v>
      </c>
      <c r="H55" s="21">
        <v>97.05</v>
      </c>
      <c r="I55" s="21">
        <v>48.5</v>
      </c>
      <c r="J55" s="21">
        <v>218.63</v>
      </c>
      <c r="K55" s="21">
        <v>182.03</v>
      </c>
      <c r="L55" s="21">
        <v>407.39</v>
      </c>
      <c r="M55" s="21">
        <v>264.13</v>
      </c>
      <c r="N55" s="21">
        <v>2015.83</v>
      </c>
      <c r="O55" s="19"/>
      <c r="P55" s="14"/>
    </row>
    <row r="56" spans="1:16" ht="12.75" customHeight="1" x14ac:dyDescent="0.25">
      <c r="A56" s="21" t="s">
        <v>51</v>
      </c>
      <c r="B56" s="21">
        <v>15</v>
      </c>
      <c r="C56" s="21">
        <v>660</v>
      </c>
      <c r="D56" s="21">
        <v>0</v>
      </c>
      <c r="E56" s="21">
        <v>0</v>
      </c>
      <c r="F56" s="21">
        <v>0</v>
      </c>
      <c r="G56" s="21">
        <v>21.51</v>
      </c>
      <c r="H56" s="21">
        <v>72.73</v>
      </c>
      <c r="I56" s="21">
        <v>72.73</v>
      </c>
      <c r="J56" s="21">
        <v>83.63</v>
      </c>
      <c r="K56" s="21">
        <v>83.63</v>
      </c>
      <c r="L56" s="21">
        <v>518.97</v>
      </c>
      <c r="M56" s="21">
        <v>83.63</v>
      </c>
      <c r="N56" s="21">
        <v>1611.83</v>
      </c>
      <c r="O56" s="19"/>
      <c r="P56" s="14"/>
    </row>
    <row r="57" spans="1:16" ht="12.75" customHeight="1" x14ac:dyDescent="0.25">
      <c r="A57" s="22" t="s">
        <v>52</v>
      </c>
      <c r="B57" s="23">
        <f t="shared" ref="B57:N57" si="4">SUM(B37:B56)</f>
        <v>4794.45</v>
      </c>
      <c r="C57" s="23">
        <f t="shared" si="4"/>
        <v>4926.5700000000006</v>
      </c>
      <c r="D57" s="23">
        <f t="shared" si="4"/>
        <v>5225.4799999999996</v>
      </c>
      <c r="E57" s="23">
        <f t="shared" si="4"/>
        <v>4500.68</v>
      </c>
      <c r="F57" s="23">
        <f t="shared" si="4"/>
        <v>4263.3999999999996</v>
      </c>
      <c r="G57" s="23">
        <f t="shared" si="4"/>
        <v>4189.46</v>
      </c>
      <c r="H57" s="23">
        <f t="shared" si="4"/>
        <v>4158.6299999999992</v>
      </c>
      <c r="I57" s="23">
        <f t="shared" si="4"/>
        <v>4317.8099999999995</v>
      </c>
      <c r="J57" s="23">
        <f t="shared" si="4"/>
        <v>4623.9100000000008</v>
      </c>
      <c r="K57" s="23">
        <f t="shared" si="4"/>
        <v>4502.2999999999993</v>
      </c>
      <c r="L57" s="23">
        <f t="shared" si="4"/>
        <v>4641.32</v>
      </c>
      <c r="M57" s="23">
        <f t="shared" si="4"/>
        <v>5137.75</v>
      </c>
      <c r="N57" s="23">
        <f t="shared" si="4"/>
        <v>55281.759999999987</v>
      </c>
      <c r="O57" s="19"/>
      <c r="P57" s="14"/>
    </row>
    <row r="58" spans="1:16" ht="12.75" customHeight="1" x14ac:dyDescent="0.25">
      <c r="P58" s="14"/>
    </row>
    <row r="59" spans="1:16" ht="12.75" customHeight="1" x14ac:dyDescent="0.25">
      <c r="A59" s="20" t="s">
        <v>53</v>
      </c>
      <c r="P59" s="14"/>
    </row>
    <row r="60" spans="1:16" ht="12.75" customHeight="1" x14ac:dyDescent="0.25">
      <c r="A60" s="21" t="s">
        <v>54</v>
      </c>
      <c r="B60" s="21">
        <v>0</v>
      </c>
      <c r="C60" s="21">
        <v>77.209999999999994</v>
      </c>
      <c r="D60" s="21">
        <v>384.17</v>
      </c>
      <c r="E60" s="21">
        <v>0</v>
      </c>
      <c r="F60" s="21">
        <v>0</v>
      </c>
      <c r="G60" s="21">
        <v>0</v>
      </c>
      <c r="H60" s="21">
        <v>0</v>
      </c>
      <c r="I60" s="21">
        <v>54.55</v>
      </c>
      <c r="J60" s="21">
        <v>53.64</v>
      </c>
      <c r="K60" s="21">
        <v>108.98</v>
      </c>
      <c r="L60" s="21">
        <v>77.209999999999994</v>
      </c>
      <c r="M60" s="21">
        <v>53.64</v>
      </c>
      <c r="N60" s="21">
        <v>809.4</v>
      </c>
      <c r="O60" s="19"/>
      <c r="P60" s="14"/>
    </row>
    <row r="61" spans="1:16" ht="12.75" customHeight="1" x14ac:dyDescent="0.25">
      <c r="A61" s="21" t="s">
        <v>55</v>
      </c>
      <c r="B61" s="21">
        <v>19.73</v>
      </c>
      <c r="C61" s="21">
        <v>74.45</v>
      </c>
      <c r="D61" s="21">
        <v>128.94999999999999</v>
      </c>
      <c r="E61" s="21">
        <v>18.59</v>
      </c>
      <c r="F61" s="21">
        <v>128.30000000000001</v>
      </c>
      <c r="G61" s="21">
        <v>127.62</v>
      </c>
      <c r="H61" s="21">
        <v>127.62</v>
      </c>
      <c r="I61" s="21">
        <v>129.44</v>
      </c>
      <c r="J61" s="21">
        <v>128.41999999999999</v>
      </c>
      <c r="K61" s="21">
        <v>42.91</v>
      </c>
      <c r="L61" s="21">
        <v>76</v>
      </c>
      <c r="M61" s="21">
        <v>73.53</v>
      </c>
      <c r="N61" s="21">
        <v>1075.56</v>
      </c>
      <c r="O61" s="19"/>
      <c r="P61" s="14"/>
    </row>
    <row r="62" spans="1:16" ht="12.75" customHeight="1" x14ac:dyDescent="0.25">
      <c r="A62" s="22" t="s">
        <v>56</v>
      </c>
      <c r="B62" s="23">
        <f t="shared" ref="B62:N62" si="5">SUM(B60:B61)</f>
        <v>19.73</v>
      </c>
      <c r="C62" s="23">
        <f t="shared" si="5"/>
        <v>151.66</v>
      </c>
      <c r="D62" s="23">
        <f t="shared" si="5"/>
        <v>513.12</v>
      </c>
      <c r="E62" s="23">
        <f t="shared" si="5"/>
        <v>18.59</v>
      </c>
      <c r="F62" s="23">
        <f t="shared" si="5"/>
        <v>128.30000000000001</v>
      </c>
      <c r="G62" s="23">
        <f t="shared" si="5"/>
        <v>127.62</v>
      </c>
      <c r="H62" s="23">
        <f t="shared" si="5"/>
        <v>127.62</v>
      </c>
      <c r="I62" s="23">
        <f t="shared" si="5"/>
        <v>183.99</v>
      </c>
      <c r="J62" s="23">
        <f t="shared" si="5"/>
        <v>182.06</v>
      </c>
      <c r="K62" s="23">
        <f t="shared" si="5"/>
        <v>151.88999999999999</v>
      </c>
      <c r="L62" s="23">
        <f t="shared" si="5"/>
        <v>153.20999999999998</v>
      </c>
      <c r="M62" s="23">
        <f t="shared" si="5"/>
        <v>127.17</v>
      </c>
      <c r="N62" s="23">
        <f t="shared" si="5"/>
        <v>1884.96</v>
      </c>
      <c r="O62" s="19"/>
      <c r="P62" s="14"/>
    </row>
    <row r="63" spans="1:16" ht="12.75" customHeight="1" x14ac:dyDescent="0.25">
      <c r="P63" s="14"/>
    </row>
    <row r="64" spans="1:16" ht="12.75" customHeight="1" x14ac:dyDescent="0.25">
      <c r="A64" s="20" t="s">
        <v>57</v>
      </c>
      <c r="P64" s="14"/>
    </row>
    <row r="65" spans="1:16" ht="12.75" customHeight="1" x14ac:dyDescent="0.25">
      <c r="A65" s="21" t="s">
        <v>58</v>
      </c>
      <c r="B65" s="21">
        <v>-480.56</v>
      </c>
      <c r="C65" s="21">
        <v>144</v>
      </c>
      <c r="D65" s="21">
        <v>-449</v>
      </c>
      <c r="E65" s="21">
        <v>-4219</v>
      </c>
      <c r="F65" s="21">
        <v>1710</v>
      </c>
      <c r="G65" s="21">
        <v>-309</v>
      </c>
      <c r="H65" s="21">
        <v>271</v>
      </c>
      <c r="I65" s="21">
        <v>-585</v>
      </c>
      <c r="J65" s="21">
        <v>1205</v>
      </c>
      <c r="K65" s="21">
        <v>-452</v>
      </c>
      <c r="L65" s="21">
        <v>-2063</v>
      </c>
      <c r="M65" s="21">
        <v>2562.7399999999998</v>
      </c>
      <c r="N65" s="21">
        <v>-2664.82</v>
      </c>
      <c r="O65" s="19"/>
      <c r="P65" s="14"/>
    </row>
    <row r="66" spans="1:16" ht="12.75" customHeight="1" x14ac:dyDescent="0.25">
      <c r="A66" s="21" t="s">
        <v>59</v>
      </c>
      <c r="B66" s="21">
        <v>0</v>
      </c>
      <c r="C66" s="21">
        <v>0</v>
      </c>
      <c r="D66" s="21">
        <v>0</v>
      </c>
      <c r="E66" s="21">
        <v>0</v>
      </c>
      <c r="F66" s="21">
        <v>136.82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136.82</v>
      </c>
      <c r="O66" s="19"/>
      <c r="P66" s="14"/>
    </row>
    <row r="67" spans="1:16" ht="12.75" customHeight="1" x14ac:dyDescent="0.25">
      <c r="A67" s="21" t="s">
        <v>110</v>
      </c>
      <c r="B67" s="21">
        <v>0.6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-587</v>
      </c>
      <c r="I67" s="21">
        <v>-1173</v>
      </c>
      <c r="J67" s="21">
        <v>-1174</v>
      </c>
      <c r="K67" s="21">
        <v>-2418</v>
      </c>
      <c r="L67" s="21">
        <v>71</v>
      </c>
      <c r="M67" s="21">
        <v>-1760</v>
      </c>
      <c r="N67" s="21">
        <v>-7040.4</v>
      </c>
      <c r="O67" s="19"/>
      <c r="P67" s="14"/>
    </row>
    <row r="68" spans="1:16" ht="12.75" customHeight="1" x14ac:dyDescent="0.25">
      <c r="A68" s="21" t="s">
        <v>60</v>
      </c>
      <c r="B68" s="21">
        <v>2380.1799999999998</v>
      </c>
      <c r="C68" s="21">
        <v>2393</v>
      </c>
      <c r="D68" s="21">
        <v>2231.14</v>
      </c>
      <c r="E68" s="21">
        <v>2368.86</v>
      </c>
      <c r="F68" s="21">
        <v>2320.94</v>
      </c>
      <c r="G68" s="21">
        <v>3398.07</v>
      </c>
      <c r="H68" s="21">
        <v>2321.4899999999998</v>
      </c>
      <c r="I68" s="21">
        <v>2549.2600000000002</v>
      </c>
      <c r="J68" s="21">
        <v>2442.89</v>
      </c>
      <c r="K68" s="21">
        <v>2468.65</v>
      </c>
      <c r="L68" s="21">
        <v>2387.2600000000002</v>
      </c>
      <c r="M68" s="21">
        <v>3639.87</v>
      </c>
      <c r="N68" s="21">
        <v>30901.61</v>
      </c>
      <c r="O68" s="19"/>
      <c r="P68" s="15"/>
    </row>
    <row r="69" spans="1:16" ht="12.75" customHeight="1" x14ac:dyDescent="0.25">
      <c r="A69" s="21" t="s">
        <v>61</v>
      </c>
      <c r="B69" s="21">
        <v>26374.27</v>
      </c>
      <c r="C69" s="21">
        <v>25189.74</v>
      </c>
      <c r="D69" s="21">
        <v>28185.05</v>
      </c>
      <c r="E69" s="21">
        <v>25097.5</v>
      </c>
      <c r="F69" s="21">
        <v>24430.9</v>
      </c>
      <c r="G69" s="21">
        <v>35793.410000000003</v>
      </c>
      <c r="H69" s="21">
        <v>25201.64</v>
      </c>
      <c r="I69" s="21">
        <v>27180.02</v>
      </c>
      <c r="J69" s="21">
        <v>25819.79</v>
      </c>
      <c r="K69" s="21">
        <v>25993.81</v>
      </c>
      <c r="L69" s="21">
        <v>25202.05</v>
      </c>
      <c r="M69" s="21">
        <v>38338.800000000003</v>
      </c>
      <c r="N69" s="21">
        <v>332806.98</v>
      </c>
      <c r="O69" s="19"/>
      <c r="P69" s="14"/>
    </row>
    <row r="70" spans="1:16" ht="12.75" customHeight="1" x14ac:dyDescent="0.25">
      <c r="A70" s="22" t="s">
        <v>62</v>
      </c>
      <c r="B70" s="23">
        <f t="shared" ref="B70:N70" si="6">SUM(B65:B69)</f>
        <v>28274.49</v>
      </c>
      <c r="C70" s="23">
        <f t="shared" si="6"/>
        <v>27726.74</v>
      </c>
      <c r="D70" s="23">
        <f t="shared" si="6"/>
        <v>29967.19</v>
      </c>
      <c r="E70" s="23">
        <f t="shared" si="6"/>
        <v>23247.360000000001</v>
      </c>
      <c r="F70" s="23">
        <f t="shared" si="6"/>
        <v>28598.660000000003</v>
      </c>
      <c r="G70" s="23">
        <f t="shared" si="6"/>
        <v>38882.480000000003</v>
      </c>
      <c r="H70" s="23">
        <f t="shared" si="6"/>
        <v>27207.129999999997</v>
      </c>
      <c r="I70" s="23">
        <f t="shared" si="6"/>
        <v>27971.279999999999</v>
      </c>
      <c r="J70" s="23">
        <f t="shared" si="6"/>
        <v>28293.68</v>
      </c>
      <c r="K70" s="23">
        <f t="shared" si="6"/>
        <v>25592.460000000003</v>
      </c>
      <c r="L70" s="23">
        <f t="shared" si="6"/>
        <v>25597.309999999998</v>
      </c>
      <c r="M70" s="23">
        <f t="shared" si="6"/>
        <v>42781.41</v>
      </c>
      <c r="N70" s="23">
        <f t="shared" si="6"/>
        <v>354140.19</v>
      </c>
      <c r="O70" s="19"/>
      <c r="P70" s="15">
        <f>AVERAGE(B70:M70)</f>
        <v>29511.682500000006</v>
      </c>
    </row>
    <row r="71" spans="1:16" ht="12.75" customHeight="1" x14ac:dyDescent="0.25">
      <c r="M71" s="10">
        <f>AVERAGE(B70:M70)</f>
        <v>29511.682500000006</v>
      </c>
      <c r="P71" s="14"/>
    </row>
    <row r="72" spans="1:16" ht="12.75" customHeight="1" x14ac:dyDescent="0.25">
      <c r="A72" s="20" t="s">
        <v>63</v>
      </c>
      <c r="P72" s="14"/>
    </row>
    <row r="73" spans="1:16" ht="12.75" customHeight="1" x14ac:dyDescent="0.25">
      <c r="A73" s="21" t="s">
        <v>65</v>
      </c>
      <c r="B73" s="21">
        <v>839.07</v>
      </c>
      <c r="C73" s="21">
        <v>1651.3</v>
      </c>
      <c r="D73" s="21">
        <v>932.24</v>
      </c>
      <c r="E73" s="21">
        <v>0</v>
      </c>
      <c r="F73" s="21">
        <v>1703.22</v>
      </c>
      <c r="G73" s="21">
        <v>0</v>
      </c>
      <c r="H73" s="21">
        <v>533.66999999999996</v>
      </c>
      <c r="I73" s="21">
        <v>896.34</v>
      </c>
      <c r="J73" s="21">
        <v>603.97</v>
      </c>
      <c r="K73" s="21">
        <v>98.12</v>
      </c>
      <c r="L73" s="21">
        <v>0</v>
      </c>
      <c r="M73" s="21">
        <v>1074.8499999999999</v>
      </c>
      <c r="N73" s="21">
        <v>8332.7800000000007</v>
      </c>
      <c r="O73" s="19"/>
      <c r="P73" s="14"/>
    </row>
    <row r="74" spans="1:16" ht="12.75" customHeight="1" x14ac:dyDescent="0.25">
      <c r="A74" s="21" t="s">
        <v>66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21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21</v>
      </c>
      <c r="O74" s="19"/>
      <c r="P74" s="14"/>
    </row>
    <row r="75" spans="1:16" ht="12.75" customHeight="1" x14ac:dyDescent="0.25">
      <c r="A75" s="21" t="s">
        <v>67</v>
      </c>
      <c r="B75" s="21">
        <v>3443.05</v>
      </c>
      <c r="C75" s="21">
        <v>3706.57</v>
      </c>
      <c r="D75" s="21">
        <v>3442.91</v>
      </c>
      <c r="E75" s="21">
        <v>3625.65</v>
      </c>
      <c r="F75" s="21">
        <v>3442.91</v>
      </c>
      <c r="G75" s="21">
        <v>3442.91</v>
      </c>
      <c r="H75" s="21">
        <v>3442.91</v>
      </c>
      <c r="I75" s="21">
        <v>3809.69</v>
      </c>
      <c r="J75" s="21">
        <v>3376.89</v>
      </c>
      <c r="K75" s="21">
        <v>3482.55</v>
      </c>
      <c r="L75" s="21">
        <v>3376.89</v>
      </c>
      <c r="M75" s="21">
        <v>3376.89</v>
      </c>
      <c r="N75" s="21">
        <v>41969.82</v>
      </c>
      <c r="O75" s="19"/>
      <c r="P75" s="14"/>
    </row>
    <row r="76" spans="1:16" ht="12.75" customHeight="1" x14ac:dyDescent="0.25">
      <c r="A76" s="21" t="s">
        <v>68</v>
      </c>
      <c r="B76" s="21">
        <v>59</v>
      </c>
      <c r="C76" s="21">
        <v>68.099999999999994</v>
      </c>
      <c r="D76" s="21">
        <v>137.85</v>
      </c>
      <c r="E76" s="21">
        <v>0</v>
      </c>
      <c r="F76" s="21">
        <v>102.01</v>
      </c>
      <c r="G76" s="21">
        <v>115.15</v>
      </c>
      <c r="H76" s="21">
        <v>115.87</v>
      </c>
      <c r="I76" s="21">
        <v>96.63</v>
      </c>
      <c r="J76" s="21">
        <v>129</v>
      </c>
      <c r="K76" s="21">
        <v>99.29</v>
      </c>
      <c r="L76" s="21">
        <v>154.32</v>
      </c>
      <c r="M76" s="21">
        <v>113.97</v>
      </c>
      <c r="N76" s="21">
        <v>1191.19</v>
      </c>
      <c r="O76" s="19"/>
      <c r="P76" s="14"/>
    </row>
    <row r="77" spans="1:16" ht="12.75" customHeight="1" x14ac:dyDescent="0.25">
      <c r="A77" s="21" t="s">
        <v>111</v>
      </c>
      <c r="B77" s="21">
        <v>0</v>
      </c>
      <c r="C77" s="21">
        <v>0</v>
      </c>
      <c r="D77" s="21">
        <v>90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90</v>
      </c>
      <c r="K77" s="21">
        <v>0</v>
      </c>
      <c r="L77" s="21">
        <v>0</v>
      </c>
      <c r="M77" s="21">
        <v>0</v>
      </c>
      <c r="N77" s="21">
        <v>180</v>
      </c>
      <c r="O77" s="19"/>
      <c r="P77" s="14"/>
    </row>
    <row r="78" spans="1:16" ht="12.75" customHeight="1" x14ac:dyDescent="0.25">
      <c r="A78" s="21" t="s">
        <v>69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468.75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468.75</v>
      </c>
      <c r="O78" s="19"/>
      <c r="P78" s="14"/>
    </row>
    <row r="79" spans="1:16" ht="12.75" customHeight="1" x14ac:dyDescent="0.25">
      <c r="A79" s="22" t="s">
        <v>70</v>
      </c>
      <c r="B79" s="23">
        <f t="shared" ref="B79:N79" si="7">SUM(B73:B78)</f>
        <v>4341.12</v>
      </c>
      <c r="C79" s="23">
        <f t="shared" si="7"/>
        <v>5425.97</v>
      </c>
      <c r="D79" s="23">
        <f t="shared" si="7"/>
        <v>4603</v>
      </c>
      <c r="E79" s="23">
        <f t="shared" si="7"/>
        <v>3625.65</v>
      </c>
      <c r="F79" s="23">
        <f t="shared" si="7"/>
        <v>5248.14</v>
      </c>
      <c r="G79" s="23">
        <f t="shared" si="7"/>
        <v>3579.06</v>
      </c>
      <c r="H79" s="23">
        <f t="shared" si="7"/>
        <v>4561.2</v>
      </c>
      <c r="I79" s="23">
        <f t="shared" si="7"/>
        <v>4802.66</v>
      </c>
      <c r="J79" s="23">
        <f t="shared" si="7"/>
        <v>4199.8599999999997</v>
      </c>
      <c r="K79" s="23">
        <f t="shared" si="7"/>
        <v>3679.96</v>
      </c>
      <c r="L79" s="23">
        <f t="shared" si="7"/>
        <v>3531.21</v>
      </c>
      <c r="M79" s="23">
        <f t="shared" si="7"/>
        <v>4565.71</v>
      </c>
      <c r="N79" s="23">
        <f t="shared" si="7"/>
        <v>52163.54</v>
      </c>
      <c r="O79" s="19"/>
      <c r="P79" s="14"/>
    </row>
    <row r="80" spans="1:16" ht="12.75" customHeight="1" x14ac:dyDescent="0.25">
      <c r="P80" s="14"/>
    </row>
    <row r="81" spans="1:16" ht="12.75" customHeight="1" x14ac:dyDescent="0.25">
      <c r="A81" s="20" t="s">
        <v>71</v>
      </c>
      <c r="P81" s="14"/>
    </row>
    <row r="82" spans="1:16" ht="12.75" customHeight="1" x14ac:dyDescent="0.25">
      <c r="A82" s="21" t="s">
        <v>72</v>
      </c>
      <c r="B82" s="21">
        <v>902.13</v>
      </c>
      <c r="C82" s="21">
        <v>902.13</v>
      </c>
      <c r="D82" s="21">
        <v>911.22</v>
      </c>
      <c r="E82" s="21">
        <v>2087.15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4802.63</v>
      </c>
      <c r="O82" s="19"/>
      <c r="P82" s="14"/>
    </row>
    <row r="83" spans="1:16" ht="12.75" customHeight="1" x14ac:dyDescent="0.25">
      <c r="A83" s="21" t="s">
        <v>112</v>
      </c>
      <c r="B83" s="21">
        <v>0</v>
      </c>
      <c r="C83" s="21">
        <v>0</v>
      </c>
      <c r="D83" s="21">
        <v>0</v>
      </c>
      <c r="E83" s="21">
        <v>279.14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279.14</v>
      </c>
      <c r="O83" s="19"/>
      <c r="P83" s="14"/>
    </row>
    <row r="84" spans="1:16" ht="12.75" customHeight="1" x14ac:dyDescent="0.25">
      <c r="A84" s="21" t="s">
        <v>73</v>
      </c>
      <c r="B84" s="21">
        <v>0</v>
      </c>
      <c r="C84" s="21">
        <v>1016.09</v>
      </c>
      <c r="D84" s="21">
        <v>2032.18</v>
      </c>
      <c r="E84" s="21">
        <v>2651.63</v>
      </c>
      <c r="F84" s="21">
        <v>1016.09</v>
      </c>
      <c r="G84" s="21">
        <v>1833.86</v>
      </c>
      <c r="H84" s="21">
        <v>1833.86</v>
      </c>
      <c r="I84" s="21">
        <v>1658.45</v>
      </c>
      <c r="J84" s="21">
        <v>2032.18</v>
      </c>
      <c r="K84" s="21">
        <v>1016.09</v>
      </c>
      <c r="L84" s="21">
        <v>0</v>
      </c>
      <c r="M84" s="21">
        <v>1016.14</v>
      </c>
      <c r="N84" s="21">
        <v>16106.57</v>
      </c>
      <c r="O84" s="19"/>
      <c r="P84" s="15"/>
    </row>
    <row r="85" spans="1:16" ht="12.75" customHeight="1" x14ac:dyDescent="0.25">
      <c r="A85" s="22" t="s">
        <v>74</v>
      </c>
      <c r="B85" s="23">
        <f t="shared" ref="B85:N85" si="8">SUM(B82:B84)</f>
        <v>902.13</v>
      </c>
      <c r="C85" s="23">
        <f t="shared" si="8"/>
        <v>1918.22</v>
      </c>
      <c r="D85" s="23">
        <f t="shared" si="8"/>
        <v>2943.4</v>
      </c>
      <c r="E85" s="23">
        <f t="shared" si="8"/>
        <v>5017.92</v>
      </c>
      <c r="F85" s="23">
        <f t="shared" si="8"/>
        <v>1016.09</v>
      </c>
      <c r="G85" s="23">
        <f t="shared" si="8"/>
        <v>1833.86</v>
      </c>
      <c r="H85" s="23">
        <f t="shared" si="8"/>
        <v>1833.86</v>
      </c>
      <c r="I85" s="23">
        <f t="shared" si="8"/>
        <v>1658.45</v>
      </c>
      <c r="J85" s="23">
        <f t="shared" si="8"/>
        <v>2032.18</v>
      </c>
      <c r="K85" s="23">
        <f t="shared" si="8"/>
        <v>1016.09</v>
      </c>
      <c r="L85" s="23">
        <f t="shared" si="8"/>
        <v>0</v>
      </c>
      <c r="M85" s="23">
        <f t="shared" si="8"/>
        <v>1016.14</v>
      </c>
      <c r="N85" s="23">
        <f t="shared" si="8"/>
        <v>21188.34</v>
      </c>
      <c r="O85" s="19"/>
      <c r="P85" s="14"/>
    </row>
    <row r="86" spans="1:16" ht="12.75" customHeight="1" x14ac:dyDescent="0.25">
      <c r="P86" s="15"/>
    </row>
    <row r="87" spans="1:16" ht="12.75" customHeight="1" thickBot="1" x14ac:dyDescent="0.3">
      <c r="A87" s="24" t="s">
        <v>75</v>
      </c>
      <c r="B87" s="25">
        <f t="shared" ref="B87:N87" si="9">(0+((B34))+(B57)+(B62)+(B70)+(B79)+(B85))-(0)</f>
        <v>38331.919999999998</v>
      </c>
      <c r="C87" s="25">
        <f t="shared" si="9"/>
        <v>40149.160000000003</v>
      </c>
      <c r="D87" s="25">
        <f t="shared" si="9"/>
        <v>43252.19</v>
      </c>
      <c r="E87" s="25">
        <f t="shared" si="9"/>
        <v>36593.279999999999</v>
      </c>
      <c r="F87" s="25">
        <f t="shared" si="9"/>
        <v>39453.589999999997</v>
      </c>
      <c r="G87" s="25">
        <f t="shared" si="9"/>
        <v>48612.480000000003</v>
      </c>
      <c r="H87" s="25">
        <f t="shared" si="9"/>
        <v>38256.439999999995</v>
      </c>
      <c r="I87" s="25">
        <f t="shared" si="9"/>
        <v>39349.279999999999</v>
      </c>
      <c r="J87" s="25">
        <f t="shared" si="9"/>
        <v>39412.980000000003</v>
      </c>
      <c r="K87" s="25">
        <f t="shared" si="9"/>
        <v>34942.699999999997</v>
      </c>
      <c r="L87" s="25">
        <f t="shared" si="9"/>
        <v>34206.32</v>
      </c>
      <c r="M87" s="25">
        <f t="shared" si="9"/>
        <v>54003.96</v>
      </c>
      <c r="N87" s="25">
        <f t="shared" si="9"/>
        <v>486564.3</v>
      </c>
      <c r="O87" s="19"/>
      <c r="P87" s="15">
        <f>AVERAGE(B87:M87)</f>
        <v>40547.025000000001</v>
      </c>
    </row>
    <row r="88" spans="1:16" ht="12.75" customHeight="1" thickTop="1" x14ac:dyDescent="0.2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19"/>
      <c r="P88" s="15"/>
    </row>
    <row r="89" spans="1:16" ht="12.75" customHeight="1" x14ac:dyDescent="0.25">
      <c r="A89" s="81" t="s">
        <v>135</v>
      </c>
      <c r="B89" s="82">
        <f>B87-B70</f>
        <v>10057.429999999997</v>
      </c>
      <c r="C89" s="82">
        <f t="shared" ref="C89:L89" si="10">C87-C70</f>
        <v>12422.420000000002</v>
      </c>
      <c r="D89" s="82">
        <f t="shared" si="10"/>
        <v>13285.000000000004</v>
      </c>
      <c r="E89" s="82">
        <f t="shared" si="10"/>
        <v>13345.919999999998</v>
      </c>
      <c r="F89" s="82">
        <f t="shared" si="10"/>
        <v>10854.929999999993</v>
      </c>
      <c r="G89" s="82">
        <f t="shared" si="10"/>
        <v>9730</v>
      </c>
      <c r="H89" s="82">
        <f t="shared" si="10"/>
        <v>11049.309999999998</v>
      </c>
      <c r="I89" s="82">
        <f t="shared" si="10"/>
        <v>11378</v>
      </c>
      <c r="J89" s="82">
        <f t="shared" si="10"/>
        <v>11119.300000000003</v>
      </c>
      <c r="K89" s="82">
        <f t="shared" si="10"/>
        <v>9350.2399999999943</v>
      </c>
      <c r="L89" s="82">
        <f t="shared" si="10"/>
        <v>8609.010000000002</v>
      </c>
      <c r="M89" s="82">
        <f>M87-M70</f>
        <v>11222.549999999996</v>
      </c>
      <c r="N89" s="33">
        <f>N87-N70</f>
        <v>132424.10999999999</v>
      </c>
      <c r="O89" s="19"/>
      <c r="P89" s="29">
        <f>AVERAGE(B89:M90)</f>
        <v>11035.342499999999</v>
      </c>
    </row>
    <row r="90" spans="1:16" ht="12.75" customHeight="1" x14ac:dyDescent="0.25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34"/>
      <c r="O90" s="19"/>
      <c r="P90" s="29"/>
    </row>
    <row r="91" spans="1:16" ht="12.75" customHeight="1" x14ac:dyDescent="0.2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9"/>
      <c r="P91" s="15"/>
    </row>
    <row r="92" spans="1:16" ht="12.75" customHeight="1" x14ac:dyDescent="0.25">
      <c r="M92" s="10"/>
      <c r="P92" s="15"/>
    </row>
    <row r="93" spans="1:16" ht="12.75" customHeight="1" thickBot="1" x14ac:dyDescent="0.3">
      <c r="A93" s="24" t="s">
        <v>113</v>
      </c>
      <c r="B93" s="25">
        <f t="shared" ref="B93:N93" si="11">(B21)+(B31)-(B87)</f>
        <v>-27275.209999999977</v>
      </c>
      <c r="C93" s="25">
        <f t="shared" si="11"/>
        <v>5634.9799999999959</v>
      </c>
      <c r="D93" s="25">
        <f t="shared" si="11"/>
        <v>9162.3699999999953</v>
      </c>
      <c r="E93" s="25">
        <f t="shared" si="11"/>
        <v>8356.61</v>
      </c>
      <c r="F93" s="25">
        <f t="shared" si="11"/>
        <v>-7004.2899999999936</v>
      </c>
      <c r="G93" s="25">
        <f t="shared" si="11"/>
        <v>-15997.340000000011</v>
      </c>
      <c r="H93" s="25">
        <f t="shared" si="11"/>
        <v>6887.7200000000084</v>
      </c>
      <c r="I93" s="25">
        <f t="shared" si="11"/>
        <v>-3142.8199999999997</v>
      </c>
      <c r="J93" s="25">
        <f t="shared" si="11"/>
        <v>-10642.109999999993</v>
      </c>
      <c r="K93" s="25">
        <f t="shared" si="11"/>
        <v>2135.8699999999953</v>
      </c>
      <c r="L93" s="25">
        <f t="shared" si="11"/>
        <v>3209.929999999993</v>
      </c>
      <c r="M93" s="25">
        <f t="shared" si="11"/>
        <v>-19839.380000000005</v>
      </c>
      <c r="N93" s="25">
        <f t="shared" si="11"/>
        <v>-48513.670000000042</v>
      </c>
      <c r="O93" s="19"/>
      <c r="P93" s="15"/>
    </row>
    <row r="94" spans="1:16" ht="12.75" customHeight="1" x14ac:dyDescent="0.25">
      <c r="P94" s="15"/>
    </row>
    <row r="95" spans="1:16" ht="12.75" customHeight="1" x14ac:dyDescent="0.25">
      <c r="A95" s="20" t="s">
        <v>114</v>
      </c>
      <c r="P95" s="15"/>
    </row>
    <row r="96" spans="1:16" ht="12.75" customHeight="1" x14ac:dyDescent="0.25">
      <c r="P96" s="15"/>
    </row>
    <row r="97" spans="1:16" ht="12.75" customHeight="1" x14ac:dyDescent="0.25">
      <c r="A97" s="20" t="s">
        <v>115</v>
      </c>
      <c r="P97" s="15"/>
    </row>
    <row r="98" spans="1:16" ht="12.75" customHeight="1" x14ac:dyDescent="0.25">
      <c r="A98" s="21" t="s">
        <v>116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122.59</v>
      </c>
      <c r="H98" s="21">
        <v>0</v>
      </c>
      <c r="I98" s="21">
        <v>14.55</v>
      </c>
      <c r="J98" s="21">
        <v>0</v>
      </c>
      <c r="K98" s="21">
        <v>0</v>
      </c>
      <c r="L98" s="21">
        <v>0</v>
      </c>
      <c r="M98" s="21">
        <v>0</v>
      </c>
      <c r="N98" s="21">
        <v>137.13999999999999</v>
      </c>
      <c r="O98" s="19"/>
      <c r="P98" s="15"/>
    </row>
    <row r="99" spans="1:16" ht="12.75" customHeight="1" x14ac:dyDescent="0.25">
      <c r="A99" s="22" t="s">
        <v>117</v>
      </c>
      <c r="B99" s="23">
        <f t="shared" ref="B99:N99" si="12">SUM(B98:B98)</f>
        <v>0</v>
      </c>
      <c r="C99" s="23">
        <f t="shared" si="12"/>
        <v>0</v>
      </c>
      <c r="D99" s="23">
        <f t="shared" si="12"/>
        <v>0</v>
      </c>
      <c r="E99" s="23">
        <f t="shared" si="12"/>
        <v>0</v>
      </c>
      <c r="F99" s="23">
        <f t="shared" si="12"/>
        <v>0</v>
      </c>
      <c r="G99" s="23">
        <f t="shared" si="12"/>
        <v>122.59</v>
      </c>
      <c r="H99" s="23">
        <f t="shared" si="12"/>
        <v>0</v>
      </c>
      <c r="I99" s="23">
        <f t="shared" si="12"/>
        <v>14.55</v>
      </c>
      <c r="J99" s="23">
        <f t="shared" si="12"/>
        <v>0</v>
      </c>
      <c r="K99" s="23">
        <f t="shared" si="12"/>
        <v>0</v>
      </c>
      <c r="L99" s="23">
        <f t="shared" si="12"/>
        <v>0</v>
      </c>
      <c r="M99" s="23">
        <f t="shared" si="12"/>
        <v>0</v>
      </c>
      <c r="N99" s="23">
        <f t="shared" si="12"/>
        <v>137.13999999999999</v>
      </c>
      <c r="O99" s="19"/>
      <c r="P99" s="15"/>
    </row>
    <row r="100" spans="1:16" ht="12.75" customHeight="1" x14ac:dyDescent="0.25">
      <c r="P100" s="15"/>
    </row>
    <row r="101" spans="1:16" ht="12.75" customHeight="1" thickBot="1" x14ac:dyDescent="0.3">
      <c r="A101" s="24" t="s">
        <v>118</v>
      </c>
      <c r="B101" s="25">
        <f t="shared" ref="B101:N101" si="13">(0+(0)+(B99))-(0)</f>
        <v>0</v>
      </c>
      <c r="C101" s="25">
        <f t="shared" si="13"/>
        <v>0</v>
      </c>
      <c r="D101" s="25">
        <f t="shared" si="13"/>
        <v>0</v>
      </c>
      <c r="E101" s="25">
        <f t="shared" si="13"/>
        <v>0</v>
      </c>
      <c r="F101" s="25">
        <f t="shared" si="13"/>
        <v>0</v>
      </c>
      <c r="G101" s="25">
        <f t="shared" si="13"/>
        <v>122.59</v>
      </c>
      <c r="H101" s="25">
        <f t="shared" si="13"/>
        <v>0</v>
      </c>
      <c r="I101" s="25">
        <f t="shared" si="13"/>
        <v>14.55</v>
      </c>
      <c r="J101" s="25">
        <f t="shared" si="13"/>
        <v>0</v>
      </c>
      <c r="K101" s="25">
        <f t="shared" si="13"/>
        <v>0</v>
      </c>
      <c r="L101" s="25">
        <f t="shared" si="13"/>
        <v>0</v>
      </c>
      <c r="M101" s="25">
        <f t="shared" si="13"/>
        <v>0</v>
      </c>
      <c r="N101" s="25">
        <f t="shared" si="13"/>
        <v>137.13999999999999</v>
      </c>
      <c r="O101" s="19"/>
      <c r="P101" s="15"/>
    </row>
    <row r="102" spans="1:16" ht="12.75" customHeight="1" x14ac:dyDescent="0.25">
      <c r="P102" s="15"/>
    </row>
    <row r="103" spans="1:16" ht="12.75" customHeight="1" thickBot="1" x14ac:dyDescent="0.3">
      <c r="A103" s="24" t="s">
        <v>76</v>
      </c>
      <c r="B103" s="25">
        <f t="shared" ref="B103:N103" si="14">(B93)+(0)-(B101)</f>
        <v>-27275.209999999977</v>
      </c>
      <c r="C103" s="25">
        <f t="shared" si="14"/>
        <v>5634.9799999999959</v>
      </c>
      <c r="D103" s="25">
        <f t="shared" si="14"/>
        <v>9162.3699999999953</v>
      </c>
      <c r="E103" s="25">
        <f t="shared" si="14"/>
        <v>8356.61</v>
      </c>
      <c r="F103" s="25">
        <f t="shared" si="14"/>
        <v>-7004.2899999999936</v>
      </c>
      <c r="G103" s="25">
        <f t="shared" si="14"/>
        <v>-16119.930000000011</v>
      </c>
      <c r="H103" s="25">
        <f t="shared" si="14"/>
        <v>6887.7200000000084</v>
      </c>
      <c r="I103" s="25">
        <f t="shared" si="14"/>
        <v>-3157.37</v>
      </c>
      <c r="J103" s="25">
        <f t="shared" si="14"/>
        <v>-10642.109999999993</v>
      </c>
      <c r="K103" s="25">
        <f t="shared" si="14"/>
        <v>2135.8699999999953</v>
      </c>
      <c r="L103" s="25">
        <f t="shared" si="14"/>
        <v>3209.929999999993</v>
      </c>
      <c r="M103" s="25">
        <f t="shared" si="14"/>
        <v>-19839.380000000005</v>
      </c>
      <c r="N103" s="25">
        <f t="shared" si="14"/>
        <v>-48650.810000000041</v>
      </c>
      <c r="O103" s="19"/>
      <c r="P103" s="15">
        <f>AVERAGE(B103:M103)</f>
        <v>-4054.2341666666657</v>
      </c>
    </row>
    <row r="104" spans="1:16" ht="12.75" customHeight="1" thickTop="1" x14ac:dyDescent="0.25">
      <c r="M104" s="10"/>
    </row>
  </sheetData>
  <mergeCells count="16">
    <mergeCell ref="A1:N1"/>
    <mergeCell ref="A2:N2"/>
    <mergeCell ref="A3:N3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2"/>
  <sheetViews>
    <sheetView topLeftCell="A52" zoomScaleNormal="100" workbookViewId="0">
      <selection activeCell="N87" sqref="N87:N88"/>
    </sheetView>
  </sheetViews>
  <sheetFormatPr defaultRowHeight="12.75" customHeight="1" x14ac:dyDescent="0.25"/>
  <cols>
    <col min="1" max="1" width="23.81640625" customWidth="1"/>
    <col min="2" max="14" width="14.26953125" customWidth="1"/>
    <col min="16" max="16" width="21" style="14" customWidth="1"/>
  </cols>
  <sheetData>
    <row r="1" spans="1:16" ht="12.7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6" ht="12.75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2.75" customHeight="1" x14ac:dyDescent="0.25">
      <c r="A3" s="80" t="s">
        <v>119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5" spans="1:16" ht="12.75" customHeight="1" x14ac:dyDescent="0.25">
      <c r="A5" s="18"/>
      <c r="B5" s="18" t="s">
        <v>120</v>
      </c>
      <c r="C5" s="18" t="s">
        <v>121</v>
      </c>
      <c r="D5" s="18" t="s">
        <v>122</v>
      </c>
      <c r="E5" s="18" t="s">
        <v>123</v>
      </c>
      <c r="F5" s="18" t="s">
        <v>124</v>
      </c>
      <c r="G5" s="18" t="s">
        <v>125</v>
      </c>
      <c r="H5" s="18" t="s">
        <v>126</v>
      </c>
      <c r="I5" s="18" t="s">
        <v>127</v>
      </c>
      <c r="J5" s="18" t="s">
        <v>128</v>
      </c>
      <c r="K5" s="18" t="s">
        <v>129</v>
      </c>
      <c r="L5" s="18" t="s">
        <v>130</v>
      </c>
      <c r="M5" s="18" t="s">
        <v>131</v>
      </c>
      <c r="N5" s="18" t="s">
        <v>10</v>
      </c>
      <c r="O5" s="19"/>
      <c r="P5" s="17" t="s">
        <v>86</v>
      </c>
    </row>
    <row r="7" spans="1:16" ht="12.75" customHeight="1" x14ac:dyDescent="0.25">
      <c r="A7" s="20" t="s">
        <v>11</v>
      </c>
    </row>
    <row r="8" spans="1:16" ht="12.75" customHeight="1" x14ac:dyDescent="0.25">
      <c r="A8" s="21" t="s">
        <v>15</v>
      </c>
      <c r="B8" s="21">
        <v>73868.66</v>
      </c>
      <c r="C8" s="21">
        <v>82646.929999999993</v>
      </c>
      <c r="D8" s="21">
        <v>76003.81</v>
      </c>
      <c r="E8" s="21">
        <v>80059.63</v>
      </c>
      <c r="F8" s="21">
        <v>75856.05</v>
      </c>
      <c r="G8" s="21">
        <v>79405.16</v>
      </c>
      <c r="H8" s="21">
        <v>73095.460000000006</v>
      </c>
      <c r="I8" s="21">
        <v>80165.95</v>
      </c>
      <c r="J8" s="21">
        <v>82408.960000000006</v>
      </c>
      <c r="K8" s="21">
        <v>75265.89</v>
      </c>
      <c r="L8" s="21">
        <v>88779.58</v>
      </c>
      <c r="M8" s="21">
        <v>89367.78</v>
      </c>
      <c r="N8" s="21">
        <v>956923.86</v>
      </c>
      <c r="O8" s="19"/>
    </row>
    <row r="9" spans="1:16" ht="12.75" customHeight="1" x14ac:dyDescent="0.25">
      <c r="A9" s="21" t="s">
        <v>16</v>
      </c>
      <c r="B9" s="21">
        <v>12951.28</v>
      </c>
      <c r="C9" s="21">
        <v>13019.69</v>
      </c>
      <c r="D9" s="21">
        <v>11377.07</v>
      </c>
      <c r="E9" s="21">
        <v>13629.49</v>
      </c>
      <c r="F9" s="21">
        <v>10181.700000000001</v>
      </c>
      <c r="G9" s="21">
        <v>11225.8</v>
      </c>
      <c r="H9" s="21">
        <v>13126.91</v>
      </c>
      <c r="I9" s="21">
        <v>12690.44</v>
      </c>
      <c r="J9" s="21">
        <v>13303.05</v>
      </c>
      <c r="K9" s="21">
        <v>12352.3</v>
      </c>
      <c r="L9" s="21">
        <v>15574.72</v>
      </c>
      <c r="M9" s="21">
        <v>14942.52</v>
      </c>
      <c r="N9" s="21">
        <v>154374.97</v>
      </c>
      <c r="O9" s="19"/>
    </row>
    <row r="10" spans="1:16" ht="12.75" customHeight="1" x14ac:dyDescent="0.25">
      <c r="A10" s="21" t="s">
        <v>17</v>
      </c>
      <c r="B10" s="21">
        <v>1336.49</v>
      </c>
      <c r="C10" s="21">
        <v>-2881.24</v>
      </c>
      <c r="D10" s="21">
        <v>1969.29</v>
      </c>
      <c r="E10" s="21">
        <v>-121.59</v>
      </c>
      <c r="F10" s="21">
        <v>-151.47</v>
      </c>
      <c r="G10" s="21">
        <v>-19.23</v>
      </c>
      <c r="H10" s="21">
        <v>-161.91999999999999</v>
      </c>
      <c r="I10" s="21">
        <v>-462.16</v>
      </c>
      <c r="J10" s="21">
        <v>146.16999999999999</v>
      </c>
      <c r="K10" s="21">
        <v>91.95</v>
      </c>
      <c r="L10" s="21">
        <v>645.02</v>
      </c>
      <c r="M10" s="21">
        <v>-615.29999999999995</v>
      </c>
      <c r="N10" s="21">
        <v>-223.99</v>
      </c>
      <c r="O10" s="19"/>
    </row>
    <row r="11" spans="1:16" ht="12.75" customHeight="1" x14ac:dyDescent="0.25">
      <c r="A11" s="21" t="s">
        <v>132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2232.59</v>
      </c>
      <c r="I11" s="21">
        <v>-145.80000000000001</v>
      </c>
      <c r="J11" s="21">
        <v>1504.4</v>
      </c>
      <c r="K11" s="21">
        <v>198.68</v>
      </c>
      <c r="L11" s="21">
        <v>0</v>
      </c>
      <c r="M11" s="21">
        <v>0</v>
      </c>
      <c r="N11" s="21">
        <v>3789.87</v>
      </c>
      <c r="O11" s="19"/>
    </row>
    <row r="12" spans="1:16" ht="12.75" customHeight="1" x14ac:dyDescent="0.25">
      <c r="A12" s="22" t="s">
        <v>18</v>
      </c>
      <c r="B12" s="23">
        <f t="shared" ref="B12:N12" si="0">SUM(B8:B11)</f>
        <v>88156.430000000008</v>
      </c>
      <c r="C12" s="23">
        <f t="shared" si="0"/>
        <v>92785.37999999999</v>
      </c>
      <c r="D12" s="23">
        <f t="shared" si="0"/>
        <v>89350.17</v>
      </c>
      <c r="E12" s="23">
        <f t="shared" si="0"/>
        <v>93567.530000000013</v>
      </c>
      <c r="F12" s="23">
        <f t="shared" si="0"/>
        <v>85886.28</v>
      </c>
      <c r="G12" s="23">
        <f t="shared" si="0"/>
        <v>90611.73000000001</v>
      </c>
      <c r="H12" s="23">
        <f t="shared" si="0"/>
        <v>88293.040000000008</v>
      </c>
      <c r="I12" s="23">
        <f t="shared" si="0"/>
        <v>92248.43</v>
      </c>
      <c r="J12" s="23">
        <f t="shared" si="0"/>
        <v>97362.58</v>
      </c>
      <c r="K12" s="23">
        <f t="shared" si="0"/>
        <v>87908.819999999992</v>
      </c>
      <c r="L12" s="23">
        <f t="shared" si="0"/>
        <v>104999.32</v>
      </c>
      <c r="M12" s="23">
        <f t="shared" si="0"/>
        <v>103695</v>
      </c>
      <c r="N12" s="23">
        <f t="shared" si="0"/>
        <v>1114864.7100000002</v>
      </c>
      <c r="O12" s="19"/>
      <c r="P12" s="15">
        <f>AVERAGE(B12:M12)</f>
        <v>92905.392500000002</v>
      </c>
    </row>
    <row r="14" spans="1:16" ht="12.75" customHeight="1" x14ac:dyDescent="0.25">
      <c r="A14" s="20" t="s">
        <v>19</v>
      </c>
    </row>
    <row r="15" spans="1:16" ht="12.75" customHeight="1" x14ac:dyDescent="0.25">
      <c r="A15" s="21" t="s">
        <v>21</v>
      </c>
      <c r="B15" s="21">
        <v>34298.22</v>
      </c>
      <c r="C15" s="21">
        <v>45130.01</v>
      </c>
      <c r="D15" s="21">
        <v>33920.9</v>
      </c>
      <c r="E15" s="21">
        <v>34682.629999999997</v>
      </c>
      <c r="F15" s="21">
        <v>33264.36</v>
      </c>
      <c r="G15" s="21">
        <v>45176.28</v>
      </c>
      <c r="H15" s="21">
        <v>29493.85</v>
      </c>
      <c r="I15" s="21">
        <v>43658.34</v>
      </c>
      <c r="J15" s="21">
        <v>35414.11</v>
      </c>
      <c r="K15" s="21">
        <v>38804.1</v>
      </c>
      <c r="L15" s="21">
        <v>45120.63</v>
      </c>
      <c r="M15" s="21">
        <v>47777.93</v>
      </c>
      <c r="N15" s="21">
        <v>466741.36</v>
      </c>
      <c r="O15" s="19"/>
    </row>
    <row r="16" spans="1:16" ht="12.75" customHeight="1" x14ac:dyDescent="0.25">
      <c r="A16" s="21" t="s">
        <v>100</v>
      </c>
      <c r="B16" s="21">
        <v>332.61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332.61</v>
      </c>
      <c r="O16" s="19"/>
    </row>
    <row r="17" spans="1:16" ht="12.75" customHeight="1" x14ac:dyDescent="0.25">
      <c r="A17" s="21" t="s">
        <v>22</v>
      </c>
      <c r="B17" s="21">
        <v>0</v>
      </c>
      <c r="C17" s="21">
        <v>265.3</v>
      </c>
      <c r="D17" s="21">
        <v>97.99</v>
      </c>
      <c r="E17" s="21">
        <v>0</v>
      </c>
      <c r="F17" s="21">
        <v>0</v>
      </c>
      <c r="G17" s="21">
        <v>84.64</v>
      </c>
      <c r="H17" s="21">
        <v>211.79</v>
      </c>
      <c r="I17" s="21">
        <v>0</v>
      </c>
      <c r="J17" s="21">
        <v>0</v>
      </c>
      <c r="K17" s="21">
        <v>47.8</v>
      </c>
      <c r="L17" s="21">
        <v>109.5</v>
      </c>
      <c r="M17" s="21">
        <v>0</v>
      </c>
      <c r="N17" s="21">
        <v>817.02</v>
      </c>
      <c r="O17" s="19"/>
    </row>
    <row r="18" spans="1:16" ht="12.75" customHeight="1" x14ac:dyDescent="0.25">
      <c r="A18" s="21" t="s">
        <v>23</v>
      </c>
      <c r="B18" s="21">
        <v>16994.330000000002</v>
      </c>
      <c r="C18" s="21">
        <v>22606.01</v>
      </c>
      <c r="D18" s="21">
        <v>20470.75</v>
      </c>
      <c r="E18" s="21">
        <v>17452.97</v>
      </c>
      <c r="F18" s="21">
        <v>20503.48</v>
      </c>
      <c r="G18" s="21">
        <v>25212.71</v>
      </c>
      <c r="H18" s="21">
        <v>17235.38</v>
      </c>
      <c r="I18" s="21">
        <v>22003.57</v>
      </c>
      <c r="J18" s="21">
        <v>20479.2</v>
      </c>
      <c r="K18" s="21">
        <v>21429.87</v>
      </c>
      <c r="L18" s="21">
        <v>23591.05</v>
      </c>
      <c r="M18" s="21">
        <v>20052.810000000001</v>
      </c>
      <c r="N18" s="21">
        <v>248032.13</v>
      </c>
      <c r="O18" s="19"/>
    </row>
    <row r="19" spans="1:16" ht="12.75" customHeight="1" x14ac:dyDescent="0.25">
      <c r="A19" s="22" t="s">
        <v>24</v>
      </c>
      <c r="B19" s="23">
        <f t="shared" ref="B19:N19" si="1">SUM(B15:B18)</f>
        <v>51625.16</v>
      </c>
      <c r="C19" s="23">
        <f t="shared" si="1"/>
        <v>68001.320000000007</v>
      </c>
      <c r="D19" s="23">
        <f t="shared" si="1"/>
        <v>54489.64</v>
      </c>
      <c r="E19" s="23">
        <f t="shared" si="1"/>
        <v>52135.6</v>
      </c>
      <c r="F19" s="23">
        <f t="shared" si="1"/>
        <v>53767.839999999997</v>
      </c>
      <c r="G19" s="23">
        <f t="shared" si="1"/>
        <v>70473.63</v>
      </c>
      <c r="H19" s="23">
        <f t="shared" si="1"/>
        <v>46941.020000000004</v>
      </c>
      <c r="I19" s="23">
        <f t="shared" si="1"/>
        <v>65661.91</v>
      </c>
      <c r="J19" s="23">
        <f t="shared" si="1"/>
        <v>55893.31</v>
      </c>
      <c r="K19" s="23">
        <f t="shared" si="1"/>
        <v>60281.770000000004</v>
      </c>
      <c r="L19" s="23">
        <f t="shared" si="1"/>
        <v>68821.179999999993</v>
      </c>
      <c r="M19" s="23">
        <f t="shared" si="1"/>
        <v>67830.740000000005</v>
      </c>
      <c r="N19" s="23">
        <f t="shared" si="1"/>
        <v>715923.12</v>
      </c>
      <c r="O19" s="19"/>
      <c r="P19" s="15">
        <f>AVERAGE(B19:M19)</f>
        <v>59660.259999999987</v>
      </c>
    </row>
    <row r="21" spans="1:16" ht="12.75" customHeight="1" thickBot="1" x14ac:dyDescent="0.3">
      <c r="A21" s="24" t="s">
        <v>25</v>
      </c>
      <c r="B21" s="25">
        <f t="shared" ref="B21:N21" si="2">(B12)-(B19)</f>
        <v>36531.270000000004</v>
      </c>
      <c r="C21" s="25">
        <f t="shared" si="2"/>
        <v>24784.059999999983</v>
      </c>
      <c r="D21" s="25">
        <f t="shared" si="2"/>
        <v>34860.53</v>
      </c>
      <c r="E21" s="25">
        <f t="shared" si="2"/>
        <v>41431.930000000015</v>
      </c>
      <c r="F21" s="25">
        <f t="shared" si="2"/>
        <v>32118.440000000002</v>
      </c>
      <c r="G21" s="25">
        <f t="shared" si="2"/>
        <v>20138.100000000006</v>
      </c>
      <c r="H21" s="25">
        <f t="shared" si="2"/>
        <v>41352.020000000004</v>
      </c>
      <c r="I21" s="25">
        <f t="shared" si="2"/>
        <v>26586.51999999999</v>
      </c>
      <c r="J21" s="25">
        <f t="shared" si="2"/>
        <v>41469.270000000004</v>
      </c>
      <c r="K21" s="25">
        <f t="shared" si="2"/>
        <v>27627.049999999988</v>
      </c>
      <c r="L21" s="25">
        <f t="shared" si="2"/>
        <v>36178.140000000014</v>
      </c>
      <c r="M21" s="25">
        <f t="shared" si="2"/>
        <v>35864.259999999995</v>
      </c>
      <c r="N21" s="25">
        <f t="shared" si="2"/>
        <v>398941.5900000002</v>
      </c>
      <c r="O21" s="19"/>
      <c r="P21" s="15">
        <f>AVERAGE(B21:M21)</f>
        <v>33245.1325</v>
      </c>
    </row>
    <row r="22" spans="1:16" ht="12.75" customHeight="1" thickTop="1" x14ac:dyDescent="0.25"/>
    <row r="23" spans="1:16" ht="12.75" customHeight="1" x14ac:dyDescent="0.25">
      <c r="A23" s="20" t="s">
        <v>26</v>
      </c>
    </row>
    <row r="24" spans="1:16" ht="12.75" customHeight="1" x14ac:dyDescent="0.25">
      <c r="A24" s="21" t="s">
        <v>27</v>
      </c>
      <c r="B24" s="21">
        <v>546.76</v>
      </c>
      <c r="C24" s="21">
        <v>830.37</v>
      </c>
      <c r="D24" s="21">
        <v>923.54</v>
      </c>
      <c r="E24" s="21">
        <v>1818</v>
      </c>
      <c r="F24" s="21">
        <v>4501.37</v>
      </c>
      <c r="G24" s="21">
        <v>10255.34</v>
      </c>
      <c r="H24" s="21">
        <v>18.18</v>
      </c>
      <c r="I24" s="21">
        <v>68.27</v>
      </c>
      <c r="J24" s="21">
        <v>109.08</v>
      </c>
      <c r="K24" s="21">
        <v>205</v>
      </c>
      <c r="L24" s="21">
        <v>430.87</v>
      </c>
      <c r="M24" s="21">
        <v>636.29999999999995</v>
      </c>
      <c r="N24" s="21">
        <v>20343.080000000002</v>
      </c>
      <c r="O24" s="19"/>
    </row>
    <row r="25" spans="1:16" ht="12.75" customHeight="1" x14ac:dyDescent="0.25">
      <c r="A25" s="21" t="s">
        <v>103</v>
      </c>
      <c r="B25" s="21">
        <v>0</v>
      </c>
      <c r="C25" s="21">
        <v>0</v>
      </c>
      <c r="D25" s="21">
        <v>0</v>
      </c>
      <c r="E25" s="21">
        <v>28000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28000</v>
      </c>
      <c r="O25" s="19"/>
    </row>
    <row r="26" spans="1:16" ht="12.75" customHeight="1" x14ac:dyDescent="0.25">
      <c r="A26" s="21" t="s">
        <v>29</v>
      </c>
      <c r="B26" s="21">
        <v>26.5</v>
      </c>
      <c r="C26" s="21">
        <v>45.16</v>
      </c>
      <c r="D26" s="21">
        <v>68.03</v>
      </c>
      <c r="E26" s="21">
        <v>80.459999999999994</v>
      </c>
      <c r="F26" s="21">
        <v>56.96</v>
      </c>
      <c r="G26" s="21">
        <v>59.11</v>
      </c>
      <c r="H26" s="21">
        <v>61.55</v>
      </c>
      <c r="I26" s="21">
        <v>86.2</v>
      </c>
      <c r="J26" s="21">
        <v>79.87</v>
      </c>
      <c r="K26" s="21">
        <v>87.17</v>
      </c>
      <c r="L26" s="21">
        <v>96.78</v>
      </c>
      <c r="M26" s="21">
        <v>85.15</v>
      </c>
      <c r="N26" s="21">
        <v>832.94</v>
      </c>
      <c r="O26" s="19"/>
    </row>
    <row r="27" spans="1:16" ht="12.75" customHeight="1" x14ac:dyDescent="0.25">
      <c r="A27" s="21" t="s">
        <v>30</v>
      </c>
      <c r="B27" s="21">
        <v>746.29</v>
      </c>
      <c r="C27" s="21">
        <v>889</v>
      </c>
      <c r="D27" s="21">
        <v>681.75</v>
      </c>
      <c r="E27" s="21">
        <v>1054.44</v>
      </c>
      <c r="F27" s="21">
        <v>1181.7</v>
      </c>
      <c r="G27" s="21">
        <v>1490.76</v>
      </c>
      <c r="H27" s="21">
        <v>117.72</v>
      </c>
      <c r="I27" s="21">
        <v>314.06</v>
      </c>
      <c r="J27" s="21">
        <v>476.32</v>
      </c>
      <c r="K27" s="21">
        <v>643</v>
      </c>
      <c r="L27" s="21">
        <v>1334.41</v>
      </c>
      <c r="M27" s="21">
        <v>1344.88</v>
      </c>
      <c r="N27" s="21">
        <v>10274.33</v>
      </c>
      <c r="O27" s="19"/>
    </row>
    <row r="28" spans="1:16" ht="12.75" customHeight="1" x14ac:dyDescent="0.25">
      <c r="A28" s="21" t="s">
        <v>31</v>
      </c>
      <c r="B28" s="21">
        <v>191.91</v>
      </c>
      <c r="C28" s="21">
        <v>75.88</v>
      </c>
      <c r="D28" s="21">
        <v>0</v>
      </c>
      <c r="E28" s="21">
        <v>0</v>
      </c>
      <c r="F28" s="21">
        <v>236.02</v>
      </c>
      <c r="G28" s="21">
        <v>0</v>
      </c>
      <c r="H28" s="21">
        <v>0</v>
      </c>
      <c r="I28" s="21">
        <v>17.5</v>
      </c>
      <c r="J28" s="21">
        <v>785.34</v>
      </c>
      <c r="K28" s="21">
        <v>241.53</v>
      </c>
      <c r="L28" s="21">
        <v>777.31</v>
      </c>
      <c r="M28" s="21">
        <v>402.33</v>
      </c>
      <c r="N28" s="21">
        <v>2727.82</v>
      </c>
      <c r="O28" s="19"/>
    </row>
    <row r="29" spans="1:16" ht="12.75" customHeight="1" x14ac:dyDescent="0.25">
      <c r="A29" s="22" t="s">
        <v>32</v>
      </c>
      <c r="B29" s="23">
        <f t="shared" ref="B29:N29" si="3">SUM(B24:B28)</f>
        <v>1511.46</v>
      </c>
      <c r="C29" s="23">
        <f t="shared" si="3"/>
        <v>1840.4099999999999</v>
      </c>
      <c r="D29" s="23">
        <f t="shared" si="3"/>
        <v>1673.32</v>
      </c>
      <c r="E29" s="23">
        <f t="shared" si="3"/>
        <v>30952.899999999998</v>
      </c>
      <c r="F29" s="23">
        <f t="shared" si="3"/>
        <v>5976.05</v>
      </c>
      <c r="G29" s="23">
        <f t="shared" si="3"/>
        <v>11805.210000000001</v>
      </c>
      <c r="H29" s="23">
        <f t="shared" si="3"/>
        <v>197.45</v>
      </c>
      <c r="I29" s="23">
        <f t="shared" si="3"/>
        <v>486.03</v>
      </c>
      <c r="J29" s="23">
        <f t="shared" si="3"/>
        <v>1450.6100000000001</v>
      </c>
      <c r="K29" s="23">
        <f t="shared" si="3"/>
        <v>1176.7</v>
      </c>
      <c r="L29" s="23">
        <f t="shared" si="3"/>
        <v>2639.37</v>
      </c>
      <c r="M29" s="23">
        <f t="shared" si="3"/>
        <v>2468.66</v>
      </c>
      <c r="N29" s="23">
        <f t="shared" si="3"/>
        <v>62178.170000000006</v>
      </c>
      <c r="O29" s="19"/>
      <c r="P29" s="15">
        <f>AVERAGE(B29:M29)</f>
        <v>5181.5141666666668</v>
      </c>
    </row>
    <row r="31" spans="1:16" ht="12.75" customHeight="1" x14ac:dyDescent="0.25">
      <c r="A31" s="20" t="s">
        <v>33</v>
      </c>
    </row>
    <row r="32" spans="1:16" ht="12.75" customHeight="1" x14ac:dyDescent="0.25">
      <c r="A32" s="21" t="s">
        <v>133</v>
      </c>
      <c r="B32" s="21">
        <v>360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360</v>
      </c>
      <c r="O32" s="19"/>
    </row>
    <row r="33" spans="1:15" ht="12.75" customHeight="1" x14ac:dyDescent="0.25">
      <c r="A33" s="21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225</v>
      </c>
      <c r="K33" s="21">
        <v>175</v>
      </c>
      <c r="L33" s="21">
        <v>635</v>
      </c>
      <c r="M33" s="21">
        <v>0</v>
      </c>
      <c r="N33" s="21">
        <v>1035</v>
      </c>
      <c r="O33" s="19"/>
    </row>
    <row r="35" spans="1:15" ht="12.75" customHeight="1" x14ac:dyDescent="0.25">
      <c r="A35" s="20" t="s">
        <v>35</v>
      </c>
    </row>
    <row r="36" spans="1:15" ht="12.75" customHeight="1" x14ac:dyDescent="0.25">
      <c r="A36" s="21" t="s">
        <v>104</v>
      </c>
      <c r="B36" s="21">
        <v>26.35</v>
      </c>
      <c r="C36" s="21">
        <v>419.72</v>
      </c>
      <c r="D36" s="21">
        <v>60.58</v>
      </c>
      <c r="E36" s="21">
        <v>34.86</v>
      </c>
      <c r="F36" s="21">
        <v>29.9</v>
      </c>
      <c r="G36" s="21">
        <v>0</v>
      </c>
      <c r="H36" s="21">
        <v>91</v>
      </c>
      <c r="I36" s="21">
        <v>104.75</v>
      </c>
      <c r="J36" s="21">
        <v>11.81</v>
      </c>
      <c r="K36" s="21">
        <v>7.56</v>
      </c>
      <c r="L36" s="21">
        <v>564.02</v>
      </c>
      <c r="M36" s="21">
        <v>554.28</v>
      </c>
      <c r="N36" s="21">
        <v>1904.83</v>
      </c>
      <c r="O36" s="19"/>
    </row>
    <row r="37" spans="1:15" ht="12.75" customHeight="1" x14ac:dyDescent="0.25">
      <c r="A37" s="21" t="s">
        <v>38</v>
      </c>
      <c r="B37" s="21">
        <v>1600</v>
      </c>
      <c r="C37" s="21">
        <v>1600</v>
      </c>
      <c r="D37" s="21">
        <v>1600</v>
      </c>
      <c r="E37" s="21">
        <v>1600</v>
      </c>
      <c r="F37" s="21">
        <v>1600</v>
      </c>
      <c r="G37" s="21">
        <v>1600</v>
      </c>
      <c r="H37" s="21">
        <v>1600</v>
      </c>
      <c r="I37" s="21">
        <v>1600</v>
      </c>
      <c r="J37" s="21">
        <v>2400</v>
      </c>
      <c r="K37" s="21">
        <v>1600</v>
      </c>
      <c r="L37" s="21">
        <v>1600</v>
      </c>
      <c r="M37" s="21">
        <v>1600</v>
      </c>
      <c r="N37" s="21">
        <v>20000</v>
      </c>
      <c r="O37" s="19"/>
    </row>
    <row r="38" spans="1:15" ht="12.75" customHeight="1" x14ac:dyDescent="0.25">
      <c r="A38" s="21" t="s">
        <v>39</v>
      </c>
      <c r="B38" s="21">
        <v>50</v>
      </c>
      <c r="C38" s="21">
        <v>0</v>
      </c>
      <c r="D38" s="21">
        <v>0</v>
      </c>
      <c r="E38" s="21">
        <v>0</v>
      </c>
      <c r="F38" s="21">
        <v>0</v>
      </c>
      <c r="G38" s="21">
        <v>22.72</v>
      </c>
      <c r="H38" s="21">
        <v>72.73</v>
      </c>
      <c r="I38" s="21">
        <v>174.9</v>
      </c>
      <c r="J38" s="21">
        <v>133.81</v>
      </c>
      <c r="K38" s="21">
        <v>133</v>
      </c>
      <c r="L38" s="21">
        <v>133.05000000000001</v>
      </c>
      <c r="M38" s="21">
        <v>162.44999999999999</v>
      </c>
      <c r="N38" s="21">
        <v>882.66</v>
      </c>
      <c r="O38" s="19"/>
    </row>
    <row r="39" spans="1:15" ht="12.75" customHeight="1" x14ac:dyDescent="0.25">
      <c r="A39" s="21" t="s">
        <v>40</v>
      </c>
      <c r="B39" s="21">
        <v>726.39</v>
      </c>
      <c r="C39" s="21">
        <v>712.39</v>
      </c>
      <c r="D39" s="21">
        <v>689.46</v>
      </c>
      <c r="E39" s="21">
        <v>712.38</v>
      </c>
      <c r="F39" s="21">
        <v>643.45000000000005</v>
      </c>
      <c r="G39" s="21">
        <v>712.37</v>
      </c>
      <c r="H39" s="21">
        <v>712.43</v>
      </c>
      <c r="I39" s="21">
        <v>786.94</v>
      </c>
      <c r="J39" s="21">
        <v>813.05</v>
      </c>
      <c r="K39" s="21">
        <v>775.01</v>
      </c>
      <c r="L39" s="21">
        <v>800.85</v>
      </c>
      <c r="M39" s="21">
        <v>800.87</v>
      </c>
      <c r="N39" s="21">
        <v>8885.59</v>
      </c>
      <c r="O39" s="19"/>
    </row>
    <row r="40" spans="1:15" ht="12.75" customHeight="1" x14ac:dyDescent="0.25">
      <c r="A40" s="21" t="s">
        <v>41</v>
      </c>
      <c r="B40" s="21">
        <v>899.8</v>
      </c>
      <c r="C40" s="21">
        <v>842.49</v>
      </c>
      <c r="D40" s="21">
        <v>900.58</v>
      </c>
      <c r="E40" s="21">
        <v>846.98</v>
      </c>
      <c r="F40" s="21">
        <v>933.6</v>
      </c>
      <c r="G40" s="21">
        <v>802.45</v>
      </c>
      <c r="H40" s="21">
        <v>848.6</v>
      </c>
      <c r="I40" s="21">
        <v>887.57</v>
      </c>
      <c r="J40" s="21">
        <v>789.7</v>
      </c>
      <c r="K40" s="21">
        <v>926.56</v>
      </c>
      <c r="L40" s="21">
        <v>942.36</v>
      </c>
      <c r="M40" s="21">
        <v>876.41</v>
      </c>
      <c r="N40" s="21">
        <v>10497.1</v>
      </c>
      <c r="O40" s="19"/>
    </row>
    <row r="41" spans="1:15" ht="12.75" customHeight="1" x14ac:dyDescent="0.25">
      <c r="A41" s="21" t="s">
        <v>105</v>
      </c>
      <c r="B41" s="21">
        <v>0</v>
      </c>
      <c r="C41" s="21">
        <v>0</v>
      </c>
      <c r="D41" s="21">
        <v>0</v>
      </c>
      <c r="E41" s="21">
        <v>0</v>
      </c>
      <c r="F41" s="21">
        <v>26.99</v>
      </c>
      <c r="G41" s="21">
        <v>0</v>
      </c>
      <c r="H41" s="21">
        <v>0</v>
      </c>
      <c r="I41" s="21">
        <v>20</v>
      </c>
      <c r="J41" s="21">
        <v>84.29</v>
      </c>
      <c r="K41" s="21">
        <v>31.55</v>
      </c>
      <c r="L41" s="21">
        <v>45</v>
      </c>
      <c r="M41" s="21">
        <v>0</v>
      </c>
      <c r="N41" s="21">
        <v>207.83</v>
      </c>
      <c r="O41" s="19"/>
    </row>
    <row r="42" spans="1:15" ht="12.75" customHeight="1" x14ac:dyDescent="0.25">
      <c r="A42" s="21" t="s">
        <v>42</v>
      </c>
      <c r="B42" s="21">
        <v>-1255.9000000000001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200</v>
      </c>
      <c r="J42" s="21">
        <v>0</v>
      </c>
      <c r="K42" s="21">
        <v>0</v>
      </c>
      <c r="L42" s="21">
        <v>0</v>
      </c>
      <c r="M42" s="21">
        <v>0</v>
      </c>
      <c r="N42" s="21">
        <v>-1055.9000000000001</v>
      </c>
      <c r="O42" s="19"/>
    </row>
    <row r="43" spans="1:15" ht="12.75" customHeight="1" x14ac:dyDescent="0.25">
      <c r="A43" s="21" t="s">
        <v>43</v>
      </c>
      <c r="B43" s="21">
        <v>477.34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309.08999999999997</v>
      </c>
      <c r="J43" s="21">
        <v>0</v>
      </c>
      <c r="K43" s="21">
        <v>0</v>
      </c>
      <c r="L43" s="21">
        <v>204.11</v>
      </c>
      <c r="M43" s="21">
        <v>206.17</v>
      </c>
      <c r="N43" s="21">
        <v>1196.71</v>
      </c>
      <c r="O43" s="19"/>
    </row>
    <row r="44" spans="1:15" ht="12.75" customHeight="1" x14ac:dyDescent="0.25">
      <c r="A44" s="21" t="s">
        <v>108</v>
      </c>
      <c r="B44" s="21">
        <v>0</v>
      </c>
      <c r="C44" s="21">
        <v>314.18</v>
      </c>
      <c r="D44" s="21">
        <v>0</v>
      </c>
      <c r="E44" s="21">
        <v>0</v>
      </c>
      <c r="F44" s="21">
        <v>314.18</v>
      </c>
      <c r="G44" s="21">
        <v>0</v>
      </c>
      <c r="H44" s="21">
        <v>0</v>
      </c>
      <c r="I44" s="21">
        <v>290.91000000000003</v>
      </c>
      <c r="J44" s="21">
        <v>0</v>
      </c>
      <c r="K44" s="21">
        <v>0</v>
      </c>
      <c r="L44" s="21">
        <v>290.91000000000003</v>
      </c>
      <c r="M44" s="21">
        <v>0</v>
      </c>
      <c r="N44" s="21">
        <v>1210.18</v>
      </c>
      <c r="O44" s="19"/>
    </row>
    <row r="45" spans="1:15" ht="12.75" customHeight="1" x14ac:dyDescent="0.25">
      <c r="A45" s="21" t="s">
        <v>44</v>
      </c>
      <c r="B45" s="21">
        <v>0</v>
      </c>
      <c r="C45" s="21">
        <v>0</v>
      </c>
      <c r="D45" s="21">
        <v>0</v>
      </c>
      <c r="E45" s="21">
        <v>0</v>
      </c>
      <c r="F45" s="21">
        <v>12.55</v>
      </c>
      <c r="G45" s="21">
        <v>59.09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71.64</v>
      </c>
      <c r="O45" s="19"/>
    </row>
    <row r="46" spans="1:15" ht="12.75" customHeight="1" x14ac:dyDescent="0.25">
      <c r="A46" s="21" t="s">
        <v>134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50</v>
      </c>
      <c r="H46" s="21">
        <v>0</v>
      </c>
      <c r="I46" s="21">
        <v>0</v>
      </c>
      <c r="J46" s="21">
        <v>0</v>
      </c>
      <c r="K46" s="21">
        <v>45.45</v>
      </c>
      <c r="L46" s="21">
        <v>45.45</v>
      </c>
      <c r="M46" s="21">
        <v>0</v>
      </c>
      <c r="N46" s="21">
        <v>140.9</v>
      </c>
      <c r="O46" s="19"/>
    </row>
    <row r="47" spans="1:15" ht="12.75" customHeight="1" x14ac:dyDescent="0.25">
      <c r="A47" s="21" t="s">
        <v>109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110</v>
      </c>
      <c r="H47" s="21">
        <v>0</v>
      </c>
      <c r="I47" s="21">
        <v>0</v>
      </c>
      <c r="J47" s="21">
        <v>240</v>
      </c>
      <c r="K47" s="21">
        <v>0</v>
      </c>
      <c r="L47" s="21">
        <v>0</v>
      </c>
      <c r="M47" s="21">
        <v>110</v>
      </c>
      <c r="N47" s="21">
        <v>460</v>
      </c>
      <c r="O47" s="19"/>
    </row>
    <row r="48" spans="1:15" ht="12.75" customHeight="1" x14ac:dyDescent="0.25">
      <c r="A48" s="21" t="s">
        <v>45</v>
      </c>
      <c r="B48" s="21">
        <v>1169.6099999999999</v>
      </c>
      <c r="C48" s="21">
        <v>1051.76</v>
      </c>
      <c r="D48" s="21">
        <v>190</v>
      </c>
      <c r="E48" s="21">
        <v>927.61</v>
      </c>
      <c r="F48" s="21">
        <v>26.34</v>
      </c>
      <c r="G48" s="21">
        <v>1139.02</v>
      </c>
      <c r="H48" s="21">
        <v>617.27</v>
      </c>
      <c r="I48" s="21">
        <v>0</v>
      </c>
      <c r="J48" s="21">
        <v>298.82</v>
      </c>
      <c r="K48" s="21">
        <v>806.24</v>
      </c>
      <c r="L48" s="21">
        <v>468.97</v>
      </c>
      <c r="M48" s="21">
        <v>537.82000000000005</v>
      </c>
      <c r="N48" s="21">
        <v>7233.46</v>
      </c>
      <c r="O48" s="19"/>
    </row>
    <row r="49" spans="1:15" ht="12.75" customHeight="1" x14ac:dyDescent="0.25">
      <c r="A49" s="21" t="s">
        <v>46</v>
      </c>
      <c r="B49" s="21">
        <v>0</v>
      </c>
      <c r="C49" s="21">
        <v>0</v>
      </c>
      <c r="D49" s="21">
        <v>0</v>
      </c>
      <c r="E49" s="21">
        <v>40.909999999999997</v>
      </c>
      <c r="F49" s="21">
        <v>0</v>
      </c>
      <c r="G49" s="21">
        <v>0</v>
      </c>
      <c r="H49" s="21">
        <v>88.64</v>
      </c>
      <c r="I49" s="21">
        <v>86.59</v>
      </c>
      <c r="J49" s="21">
        <v>0</v>
      </c>
      <c r="K49" s="21">
        <v>0</v>
      </c>
      <c r="L49" s="21">
        <v>0</v>
      </c>
      <c r="M49" s="21">
        <v>0</v>
      </c>
      <c r="N49" s="21">
        <v>216.14</v>
      </c>
      <c r="O49" s="19"/>
    </row>
    <row r="50" spans="1:15" ht="12.75" customHeight="1" x14ac:dyDescent="0.25">
      <c r="A50" s="21" t="s">
        <v>47</v>
      </c>
      <c r="B50" s="21">
        <v>260.27999999999997</v>
      </c>
      <c r="C50" s="21">
        <v>177.13</v>
      </c>
      <c r="D50" s="21">
        <v>0</v>
      </c>
      <c r="E50" s="21">
        <v>36.36</v>
      </c>
      <c r="F50" s="21">
        <v>148</v>
      </c>
      <c r="G50" s="21">
        <v>174.02</v>
      </c>
      <c r="H50" s="21">
        <v>19.95</v>
      </c>
      <c r="I50" s="21">
        <v>44.95</v>
      </c>
      <c r="J50" s="21">
        <v>0</v>
      </c>
      <c r="K50" s="21">
        <v>598.91</v>
      </c>
      <c r="L50" s="21">
        <v>167.73</v>
      </c>
      <c r="M50" s="21">
        <v>389.4</v>
      </c>
      <c r="N50" s="21">
        <v>2016.73</v>
      </c>
      <c r="O50" s="19"/>
    </row>
    <row r="51" spans="1:15" ht="12.75" customHeight="1" x14ac:dyDescent="0.25">
      <c r="A51" s="21" t="s">
        <v>48</v>
      </c>
      <c r="B51" s="21">
        <v>354.37</v>
      </c>
      <c r="C51" s="21">
        <v>45.45</v>
      </c>
      <c r="D51" s="21">
        <v>80.38</v>
      </c>
      <c r="E51" s="21">
        <v>0</v>
      </c>
      <c r="F51" s="21">
        <v>385.14</v>
      </c>
      <c r="G51" s="21">
        <v>63.4</v>
      </c>
      <c r="H51" s="21">
        <v>0</v>
      </c>
      <c r="I51" s="21">
        <v>32.729999999999997</v>
      </c>
      <c r="J51" s="21">
        <v>35.68</v>
      </c>
      <c r="K51" s="21">
        <v>30</v>
      </c>
      <c r="L51" s="21">
        <v>96.82</v>
      </c>
      <c r="M51" s="21">
        <v>62.82</v>
      </c>
      <c r="N51" s="21">
        <v>1186.79</v>
      </c>
      <c r="O51" s="19"/>
    </row>
    <row r="52" spans="1:15" ht="12.75" customHeight="1" x14ac:dyDescent="0.25">
      <c r="A52" s="21" t="s">
        <v>49</v>
      </c>
      <c r="B52" s="21">
        <v>800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800</v>
      </c>
      <c r="O52" s="19"/>
    </row>
    <row r="53" spans="1:15" ht="12.75" customHeight="1" x14ac:dyDescent="0.25">
      <c r="A53" s="21" t="s">
        <v>50</v>
      </c>
      <c r="B53" s="21">
        <v>319.63</v>
      </c>
      <c r="C53" s="21">
        <v>115.97</v>
      </c>
      <c r="D53" s="21">
        <v>106.32</v>
      </c>
      <c r="E53" s="21">
        <v>329</v>
      </c>
      <c r="F53" s="21">
        <v>67.25</v>
      </c>
      <c r="G53" s="21">
        <v>111.08</v>
      </c>
      <c r="H53" s="21">
        <v>198.31</v>
      </c>
      <c r="I53" s="21">
        <v>293.97000000000003</v>
      </c>
      <c r="J53" s="21">
        <v>96.07</v>
      </c>
      <c r="K53" s="21">
        <v>0</v>
      </c>
      <c r="L53" s="21">
        <v>345.02</v>
      </c>
      <c r="M53" s="21">
        <v>113.07</v>
      </c>
      <c r="N53" s="21">
        <v>2095.69</v>
      </c>
      <c r="O53" s="19"/>
    </row>
    <row r="54" spans="1:15" ht="12.75" customHeight="1" x14ac:dyDescent="0.25">
      <c r="A54" s="21" t="s">
        <v>51</v>
      </c>
      <c r="B54" s="21">
        <v>83.63</v>
      </c>
      <c r="C54" s="21">
        <v>83.63</v>
      </c>
      <c r="D54" s="21">
        <v>83.63</v>
      </c>
      <c r="E54" s="21">
        <v>122.43</v>
      </c>
      <c r="F54" s="21">
        <v>83.63</v>
      </c>
      <c r="G54" s="21">
        <v>202.62</v>
      </c>
      <c r="H54" s="21">
        <v>10.9</v>
      </c>
      <c r="I54" s="21">
        <v>10.9</v>
      </c>
      <c r="J54" s="21">
        <v>10.9</v>
      </c>
      <c r="K54" s="21">
        <v>10.9</v>
      </c>
      <c r="L54" s="21">
        <v>437.28</v>
      </c>
      <c r="M54" s="21">
        <v>92.71</v>
      </c>
      <c r="N54" s="21">
        <v>1233.1600000000001</v>
      </c>
      <c r="O54" s="19"/>
    </row>
    <row r="55" spans="1:15" ht="12.75" customHeight="1" x14ac:dyDescent="0.25">
      <c r="A55" s="22" t="s">
        <v>52</v>
      </c>
      <c r="B55" s="23">
        <f t="shared" ref="B55:N55" si="4">SUM(B36:B54)</f>
        <v>5511.5</v>
      </c>
      <c r="C55" s="23">
        <f t="shared" si="4"/>
        <v>5362.72</v>
      </c>
      <c r="D55" s="23">
        <f t="shared" si="4"/>
        <v>3710.9500000000003</v>
      </c>
      <c r="E55" s="23">
        <f t="shared" si="4"/>
        <v>4650.53</v>
      </c>
      <c r="F55" s="23">
        <f t="shared" si="4"/>
        <v>4271.0300000000007</v>
      </c>
      <c r="G55" s="23">
        <f t="shared" si="4"/>
        <v>5046.7699999999995</v>
      </c>
      <c r="H55" s="23">
        <f t="shared" si="4"/>
        <v>4259.829999999999</v>
      </c>
      <c r="I55" s="23">
        <f t="shared" si="4"/>
        <v>4843.3</v>
      </c>
      <c r="J55" s="23">
        <f t="shared" si="4"/>
        <v>4914.1299999999992</v>
      </c>
      <c r="K55" s="23">
        <f t="shared" si="4"/>
        <v>4965.1799999999994</v>
      </c>
      <c r="L55" s="23">
        <f t="shared" si="4"/>
        <v>6141.5699999999988</v>
      </c>
      <c r="M55" s="23">
        <f t="shared" si="4"/>
        <v>5505.9999999999982</v>
      </c>
      <c r="N55" s="23">
        <f t="shared" si="4"/>
        <v>59183.510000000009</v>
      </c>
      <c r="O55" s="19"/>
    </row>
    <row r="57" spans="1:15" ht="12.75" customHeight="1" x14ac:dyDescent="0.25">
      <c r="A57" s="20" t="s">
        <v>53</v>
      </c>
    </row>
    <row r="58" spans="1:15" ht="12.75" customHeight="1" x14ac:dyDescent="0.25">
      <c r="A58" s="21" t="s">
        <v>54</v>
      </c>
      <c r="B58" s="21">
        <v>0</v>
      </c>
      <c r="C58" s="21">
        <v>53.64</v>
      </c>
      <c r="D58" s="21">
        <v>161.83000000000001</v>
      </c>
      <c r="E58" s="21">
        <v>53.64</v>
      </c>
      <c r="F58" s="21">
        <v>0</v>
      </c>
      <c r="G58" s="21">
        <v>140.82</v>
      </c>
      <c r="H58" s="21">
        <v>0</v>
      </c>
      <c r="I58" s="21">
        <v>53.64</v>
      </c>
      <c r="J58" s="21">
        <v>53.64</v>
      </c>
      <c r="K58" s="21">
        <v>0</v>
      </c>
      <c r="L58" s="21">
        <v>88.99</v>
      </c>
      <c r="M58" s="21">
        <v>0</v>
      </c>
      <c r="N58" s="21">
        <v>606.20000000000005</v>
      </c>
      <c r="O58" s="19"/>
    </row>
    <row r="59" spans="1:15" ht="12.75" customHeight="1" x14ac:dyDescent="0.25">
      <c r="A59" s="21" t="s">
        <v>55</v>
      </c>
      <c r="B59" s="21">
        <v>20.41</v>
      </c>
      <c r="C59" s="21">
        <v>91.44</v>
      </c>
      <c r="D59" s="21">
        <v>137.22999999999999</v>
      </c>
      <c r="E59" s="21">
        <v>79.16</v>
      </c>
      <c r="F59" s="21">
        <v>19.95</v>
      </c>
      <c r="G59" s="21">
        <v>100.96</v>
      </c>
      <c r="H59" s="21">
        <v>18.18</v>
      </c>
      <c r="I59" s="21">
        <v>78.930000000000007</v>
      </c>
      <c r="J59" s="21">
        <v>190.64</v>
      </c>
      <c r="K59" s="21">
        <v>19.73</v>
      </c>
      <c r="L59" s="21">
        <v>167.31</v>
      </c>
      <c r="M59" s="21">
        <v>20.86</v>
      </c>
      <c r="N59" s="21">
        <v>944.8</v>
      </c>
      <c r="O59" s="19"/>
    </row>
    <row r="60" spans="1:15" ht="12.75" customHeight="1" x14ac:dyDescent="0.25">
      <c r="A60" s="22" t="s">
        <v>56</v>
      </c>
      <c r="B60" s="23">
        <f t="shared" ref="B60:N60" si="5">SUM(B58:B59)</f>
        <v>20.41</v>
      </c>
      <c r="C60" s="23">
        <f t="shared" si="5"/>
        <v>145.07999999999998</v>
      </c>
      <c r="D60" s="23">
        <f t="shared" si="5"/>
        <v>299.06</v>
      </c>
      <c r="E60" s="23">
        <f t="shared" si="5"/>
        <v>132.80000000000001</v>
      </c>
      <c r="F60" s="23">
        <f t="shared" si="5"/>
        <v>19.95</v>
      </c>
      <c r="G60" s="23">
        <f t="shared" si="5"/>
        <v>241.77999999999997</v>
      </c>
      <c r="H60" s="23">
        <f t="shared" si="5"/>
        <v>18.18</v>
      </c>
      <c r="I60" s="23">
        <f t="shared" si="5"/>
        <v>132.57</v>
      </c>
      <c r="J60" s="23">
        <f t="shared" si="5"/>
        <v>244.27999999999997</v>
      </c>
      <c r="K60" s="23">
        <f t="shared" si="5"/>
        <v>19.73</v>
      </c>
      <c r="L60" s="23">
        <f t="shared" si="5"/>
        <v>256.3</v>
      </c>
      <c r="M60" s="23">
        <f t="shared" si="5"/>
        <v>20.86</v>
      </c>
      <c r="N60" s="23">
        <f t="shared" si="5"/>
        <v>1551</v>
      </c>
      <c r="O60" s="19"/>
    </row>
    <row r="62" spans="1:15" ht="12.75" customHeight="1" x14ac:dyDescent="0.25">
      <c r="A62" s="20" t="s">
        <v>57</v>
      </c>
    </row>
    <row r="63" spans="1:15" ht="12.75" customHeight="1" x14ac:dyDescent="0.25">
      <c r="A63" s="21" t="s">
        <v>58</v>
      </c>
      <c r="B63" s="21">
        <v>-681</v>
      </c>
      <c r="C63" s="21">
        <v>1010</v>
      </c>
      <c r="D63" s="21">
        <v>204</v>
      </c>
      <c r="E63" s="21">
        <v>1795</v>
      </c>
      <c r="F63" s="21">
        <v>648</v>
      </c>
      <c r="G63" s="21">
        <v>777</v>
      </c>
      <c r="H63" s="21">
        <v>-633</v>
      </c>
      <c r="I63" s="21">
        <v>-5624</v>
      </c>
      <c r="J63" s="21">
        <v>1368</v>
      </c>
      <c r="K63" s="21">
        <v>-2948</v>
      </c>
      <c r="L63" s="21">
        <v>615</v>
      </c>
      <c r="M63" s="21">
        <v>1011</v>
      </c>
      <c r="N63" s="21">
        <v>-2458</v>
      </c>
      <c r="O63" s="19"/>
    </row>
    <row r="64" spans="1:15" ht="12.75" customHeight="1" x14ac:dyDescent="0.25">
      <c r="A64" s="21" t="s">
        <v>59</v>
      </c>
      <c r="B64" s="21">
        <v>0</v>
      </c>
      <c r="C64" s="21">
        <v>57.84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57.84</v>
      </c>
      <c r="O64" s="19"/>
    </row>
    <row r="65" spans="1:16" ht="12.75" customHeight="1" x14ac:dyDescent="0.25">
      <c r="A65" s="21" t="s">
        <v>110</v>
      </c>
      <c r="B65" s="21">
        <v>-1085</v>
      </c>
      <c r="C65" s="21">
        <v>75</v>
      </c>
      <c r="D65" s="21">
        <v>75</v>
      </c>
      <c r="E65" s="21">
        <v>77</v>
      </c>
      <c r="F65" s="21">
        <v>922</v>
      </c>
      <c r="G65" s="21">
        <v>0</v>
      </c>
      <c r="H65" s="21">
        <v>413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477</v>
      </c>
      <c r="O65" s="19"/>
    </row>
    <row r="66" spans="1:16" ht="12.75" customHeight="1" x14ac:dyDescent="0.25">
      <c r="A66" s="21" t="s">
        <v>60</v>
      </c>
      <c r="B66" s="21">
        <v>2281.7600000000002</v>
      </c>
      <c r="C66" s="21">
        <v>2301.94</v>
      </c>
      <c r="D66" s="21">
        <v>2356.56</v>
      </c>
      <c r="E66" s="21">
        <v>2236.7199999999998</v>
      </c>
      <c r="F66" s="21">
        <v>2252.94</v>
      </c>
      <c r="G66" s="21">
        <v>3391.32</v>
      </c>
      <c r="H66" s="21">
        <v>2270.7600000000002</v>
      </c>
      <c r="I66" s="21">
        <v>2338.85</v>
      </c>
      <c r="J66" s="21">
        <v>2151.0500000000002</v>
      </c>
      <c r="K66" s="21">
        <v>2434.21</v>
      </c>
      <c r="L66" s="21">
        <v>3503.83</v>
      </c>
      <c r="M66" s="21">
        <v>2245.2399999999998</v>
      </c>
      <c r="N66" s="21">
        <v>29765.18</v>
      </c>
      <c r="O66" s="19"/>
    </row>
    <row r="67" spans="1:16" ht="12.75" customHeight="1" x14ac:dyDescent="0.25">
      <c r="A67" s="21" t="s">
        <v>61</v>
      </c>
      <c r="B67" s="21">
        <v>25500.92</v>
      </c>
      <c r="C67" s="21">
        <v>24629.66</v>
      </c>
      <c r="D67" s="21">
        <v>24891.88</v>
      </c>
      <c r="E67" s="21">
        <v>23544.38</v>
      </c>
      <c r="F67" s="21">
        <v>24826.93</v>
      </c>
      <c r="G67" s="21">
        <v>35719.83</v>
      </c>
      <c r="H67" s="21">
        <v>22977.86</v>
      </c>
      <c r="I67" s="21">
        <v>29798.53</v>
      </c>
      <c r="J67" s="21">
        <v>22642.51</v>
      </c>
      <c r="K67" s="21">
        <v>26578.92</v>
      </c>
      <c r="L67" s="21">
        <v>37113.97</v>
      </c>
      <c r="M67" s="21">
        <v>23633.98</v>
      </c>
      <c r="N67" s="21">
        <v>321859.37</v>
      </c>
      <c r="O67" s="19"/>
    </row>
    <row r="68" spans="1:16" ht="12.75" customHeight="1" x14ac:dyDescent="0.25">
      <c r="A68" s="22" t="s">
        <v>62</v>
      </c>
      <c r="B68" s="23">
        <f t="shared" ref="B68:N68" si="6">SUM(B63:B67)</f>
        <v>26016.68</v>
      </c>
      <c r="C68" s="23">
        <f t="shared" si="6"/>
        <v>28074.44</v>
      </c>
      <c r="D68" s="23">
        <f t="shared" si="6"/>
        <v>27527.440000000002</v>
      </c>
      <c r="E68" s="23">
        <f t="shared" si="6"/>
        <v>27653.1</v>
      </c>
      <c r="F68" s="23">
        <f t="shared" si="6"/>
        <v>28649.87</v>
      </c>
      <c r="G68" s="23">
        <f t="shared" si="6"/>
        <v>39888.15</v>
      </c>
      <c r="H68" s="23">
        <f t="shared" si="6"/>
        <v>25028.620000000003</v>
      </c>
      <c r="I68" s="23">
        <f t="shared" si="6"/>
        <v>26513.379999999997</v>
      </c>
      <c r="J68" s="23">
        <f t="shared" si="6"/>
        <v>26161.559999999998</v>
      </c>
      <c r="K68" s="23">
        <f t="shared" si="6"/>
        <v>26065.129999999997</v>
      </c>
      <c r="L68" s="23">
        <f t="shared" si="6"/>
        <v>41232.800000000003</v>
      </c>
      <c r="M68" s="23">
        <f t="shared" si="6"/>
        <v>26890.22</v>
      </c>
      <c r="N68" s="23">
        <f t="shared" si="6"/>
        <v>349701.39</v>
      </c>
      <c r="O68" s="19"/>
      <c r="P68" s="15">
        <f>AVERAGE(B68:M68)</f>
        <v>29141.782500000001</v>
      </c>
    </row>
    <row r="69" spans="1:16" ht="12.75" customHeight="1" x14ac:dyDescent="0.25">
      <c r="M69" s="10"/>
    </row>
    <row r="70" spans="1:16" ht="12.75" customHeight="1" x14ac:dyDescent="0.25">
      <c r="A70" s="20" t="s">
        <v>63</v>
      </c>
    </row>
    <row r="71" spans="1:16" ht="12.75" customHeight="1" x14ac:dyDescent="0.25">
      <c r="A71" s="21" t="s">
        <v>64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17.27</v>
      </c>
      <c r="L71" s="21">
        <v>0</v>
      </c>
      <c r="M71" s="21">
        <v>36.36</v>
      </c>
      <c r="N71" s="21">
        <v>53.63</v>
      </c>
      <c r="O71" s="19"/>
    </row>
    <row r="72" spans="1:16" ht="12.75" customHeight="1" x14ac:dyDescent="0.25">
      <c r="A72" s="21" t="s">
        <v>65</v>
      </c>
      <c r="B72" s="21">
        <v>994.98</v>
      </c>
      <c r="C72" s="21">
        <v>0</v>
      </c>
      <c r="D72" s="21">
        <v>4477.78</v>
      </c>
      <c r="E72" s="21">
        <v>0</v>
      </c>
      <c r="F72" s="21">
        <v>0</v>
      </c>
      <c r="G72" s="21">
        <v>2985.25</v>
      </c>
      <c r="H72" s="21">
        <v>0</v>
      </c>
      <c r="I72" s="21">
        <v>0</v>
      </c>
      <c r="J72" s="21">
        <v>0</v>
      </c>
      <c r="K72" s="21">
        <v>2254.9499999999998</v>
      </c>
      <c r="L72" s="21">
        <v>0</v>
      </c>
      <c r="M72" s="21">
        <v>1905.77</v>
      </c>
      <c r="N72" s="21">
        <v>12618.73</v>
      </c>
      <c r="O72" s="19"/>
    </row>
    <row r="73" spans="1:16" ht="12.75" customHeight="1" x14ac:dyDescent="0.25">
      <c r="A73" s="21" t="s">
        <v>66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81.64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81.64</v>
      </c>
      <c r="O73" s="19"/>
    </row>
    <row r="74" spans="1:16" ht="12.75" customHeight="1" x14ac:dyDescent="0.25">
      <c r="A74" s="21" t="s">
        <v>67</v>
      </c>
      <c r="B74" s="21">
        <v>3644.72</v>
      </c>
      <c r="C74" s="21">
        <v>3376.89</v>
      </c>
      <c r="D74" s="21">
        <v>3376.89</v>
      </c>
      <c r="E74" s="21">
        <v>3376.89</v>
      </c>
      <c r="F74" s="21">
        <v>3376.89</v>
      </c>
      <c r="G74" s="21">
        <v>3376.89</v>
      </c>
      <c r="H74" s="21">
        <v>3376.89</v>
      </c>
      <c r="I74" s="21">
        <v>3440.68</v>
      </c>
      <c r="J74" s="21">
        <v>3313.87</v>
      </c>
      <c r="K74" s="21">
        <v>3313.87</v>
      </c>
      <c r="L74" s="21">
        <v>3313.87</v>
      </c>
      <c r="M74" s="21">
        <v>3313.87</v>
      </c>
      <c r="N74" s="21">
        <v>40602.22</v>
      </c>
      <c r="O74" s="19"/>
    </row>
    <row r="75" spans="1:16" ht="12.75" customHeight="1" x14ac:dyDescent="0.25">
      <c r="A75" s="21" t="s">
        <v>68</v>
      </c>
      <c r="B75" s="21">
        <v>90.51</v>
      </c>
      <c r="C75" s="21">
        <v>123.85</v>
      </c>
      <c r="D75" s="21">
        <v>106.65</v>
      </c>
      <c r="E75" s="21">
        <v>90.51</v>
      </c>
      <c r="F75" s="21">
        <v>130.19</v>
      </c>
      <c r="G75" s="21">
        <v>104.49</v>
      </c>
      <c r="H75" s="21">
        <v>86.53</v>
      </c>
      <c r="I75" s="21">
        <v>114.17</v>
      </c>
      <c r="J75" s="21">
        <v>206.05</v>
      </c>
      <c r="K75" s="21">
        <v>109.87</v>
      </c>
      <c r="L75" s="21">
        <v>251.45</v>
      </c>
      <c r="M75" s="21">
        <v>0</v>
      </c>
      <c r="N75" s="21">
        <v>1414.27</v>
      </c>
      <c r="O75" s="19"/>
    </row>
    <row r="76" spans="1:16" ht="12.75" customHeight="1" x14ac:dyDescent="0.25">
      <c r="A76" s="21" t="s">
        <v>69</v>
      </c>
      <c r="B76" s="21">
        <v>0</v>
      </c>
      <c r="C76" s="21">
        <v>0</v>
      </c>
      <c r="D76" s="21">
        <v>0</v>
      </c>
      <c r="E76" s="21">
        <v>0</v>
      </c>
      <c r="F76" s="21">
        <v>294.23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294.23</v>
      </c>
      <c r="O76" s="19"/>
    </row>
    <row r="77" spans="1:16" ht="12.75" customHeight="1" x14ac:dyDescent="0.25">
      <c r="A77" s="22" t="s">
        <v>70</v>
      </c>
      <c r="B77" s="23">
        <f t="shared" ref="B77:N77" si="7">SUM(B71:B76)</f>
        <v>4730.21</v>
      </c>
      <c r="C77" s="23">
        <f t="shared" si="7"/>
        <v>3500.74</v>
      </c>
      <c r="D77" s="23">
        <f t="shared" si="7"/>
        <v>7961.32</v>
      </c>
      <c r="E77" s="23">
        <f t="shared" si="7"/>
        <v>3467.4</v>
      </c>
      <c r="F77" s="23">
        <f t="shared" si="7"/>
        <v>3801.31</v>
      </c>
      <c r="G77" s="23">
        <f t="shared" si="7"/>
        <v>6466.6299999999992</v>
      </c>
      <c r="H77" s="23">
        <f t="shared" si="7"/>
        <v>3545.06</v>
      </c>
      <c r="I77" s="23">
        <f t="shared" si="7"/>
        <v>3554.85</v>
      </c>
      <c r="J77" s="23">
        <f t="shared" si="7"/>
        <v>3519.92</v>
      </c>
      <c r="K77" s="23">
        <f t="shared" si="7"/>
        <v>5695.96</v>
      </c>
      <c r="L77" s="23">
        <f t="shared" si="7"/>
        <v>3565.3199999999997</v>
      </c>
      <c r="M77" s="23">
        <f t="shared" si="7"/>
        <v>5256</v>
      </c>
      <c r="N77" s="23">
        <f t="shared" si="7"/>
        <v>55064.72</v>
      </c>
      <c r="O77" s="19"/>
    </row>
    <row r="79" spans="1:16" ht="12.75" customHeight="1" x14ac:dyDescent="0.25">
      <c r="A79" s="20" t="s">
        <v>71</v>
      </c>
    </row>
    <row r="80" spans="1:16" ht="12.75" customHeight="1" x14ac:dyDescent="0.25">
      <c r="A80" s="21" t="s">
        <v>72</v>
      </c>
      <c r="B80" s="21">
        <v>0</v>
      </c>
      <c r="C80" s="21">
        <v>0</v>
      </c>
      <c r="D80" s="21">
        <v>0</v>
      </c>
      <c r="E80" s="21">
        <v>1763.64</v>
      </c>
      <c r="F80" s="21">
        <v>3836.36</v>
      </c>
      <c r="G80" s="21">
        <v>854.55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6454.55</v>
      </c>
      <c r="O80" s="19"/>
    </row>
    <row r="81" spans="1:16" ht="12.75" customHeight="1" x14ac:dyDescent="0.25">
      <c r="A81" s="21" t="s">
        <v>73</v>
      </c>
      <c r="B81" s="21">
        <v>0</v>
      </c>
      <c r="C81" s="21">
        <v>0</v>
      </c>
      <c r="D81" s="21">
        <v>0</v>
      </c>
      <c r="E81" s="21">
        <v>0</v>
      </c>
      <c r="F81" s="21">
        <v>3286.36</v>
      </c>
      <c r="G81" s="21">
        <v>0</v>
      </c>
      <c r="H81" s="21">
        <v>0</v>
      </c>
      <c r="I81" s="21">
        <v>0</v>
      </c>
      <c r="J81" s="21">
        <v>0</v>
      </c>
      <c r="K81" s="21">
        <v>821.59</v>
      </c>
      <c r="L81" s="21">
        <v>821.64</v>
      </c>
      <c r="M81" s="21">
        <v>0</v>
      </c>
      <c r="N81" s="21">
        <v>4929.59</v>
      </c>
      <c r="O81" s="19"/>
    </row>
    <row r="82" spans="1:16" ht="12.75" customHeight="1" x14ac:dyDescent="0.25">
      <c r="A82" s="22" t="s">
        <v>74</v>
      </c>
      <c r="B82" s="23">
        <f t="shared" ref="B82:N82" si="8">SUM(B80:B81)</f>
        <v>0</v>
      </c>
      <c r="C82" s="23">
        <f t="shared" si="8"/>
        <v>0</v>
      </c>
      <c r="D82" s="23">
        <f t="shared" si="8"/>
        <v>0</v>
      </c>
      <c r="E82" s="23">
        <f t="shared" si="8"/>
        <v>1763.64</v>
      </c>
      <c r="F82" s="23">
        <f t="shared" si="8"/>
        <v>7122.72</v>
      </c>
      <c r="G82" s="23">
        <f t="shared" si="8"/>
        <v>854.55</v>
      </c>
      <c r="H82" s="23">
        <f t="shared" si="8"/>
        <v>0</v>
      </c>
      <c r="I82" s="23">
        <f t="shared" si="8"/>
        <v>0</v>
      </c>
      <c r="J82" s="23">
        <f t="shared" si="8"/>
        <v>0</v>
      </c>
      <c r="K82" s="23">
        <f t="shared" si="8"/>
        <v>821.59</v>
      </c>
      <c r="L82" s="23">
        <f t="shared" si="8"/>
        <v>821.64</v>
      </c>
      <c r="M82" s="23">
        <f t="shared" si="8"/>
        <v>0</v>
      </c>
      <c r="N82" s="23">
        <f t="shared" si="8"/>
        <v>11384.14</v>
      </c>
      <c r="O82" s="19"/>
    </row>
    <row r="84" spans="1:16" ht="12.75" customHeight="1" thickBot="1" x14ac:dyDescent="0.3">
      <c r="A84" s="24" t="s">
        <v>75</v>
      </c>
      <c r="B84" s="25">
        <f t="shared" ref="B84:N84" si="9">(0+((B32+B33))+(B55)+(B60)+(B68)+(B77)+(B82))-(0)</f>
        <v>36638.800000000003</v>
      </c>
      <c r="C84" s="25">
        <f t="shared" si="9"/>
        <v>37082.979999999996</v>
      </c>
      <c r="D84" s="25">
        <f t="shared" si="9"/>
        <v>39498.770000000004</v>
      </c>
      <c r="E84" s="25">
        <f t="shared" si="9"/>
        <v>37667.47</v>
      </c>
      <c r="F84" s="25">
        <f t="shared" si="9"/>
        <v>43864.88</v>
      </c>
      <c r="G84" s="25">
        <f t="shared" si="9"/>
        <v>52497.88</v>
      </c>
      <c r="H84" s="25">
        <f t="shared" si="9"/>
        <v>32851.69</v>
      </c>
      <c r="I84" s="25">
        <f t="shared" si="9"/>
        <v>35044.1</v>
      </c>
      <c r="J84" s="25">
        <f t="shared" si="9"/>
        <v>35064.89</v>
      </c>
      <c r="K84" s="25">
        <f t="shared" si="9"/>
        <v>37742.589999999997</v>
      </c>
      <c r="L84" s="25">
        <f t="shared" si="9"/>
        <v>52652.63</v>
      </c>
      <c r="M84" s="25">
        <f t="shared" si="9"/>
        <v>37673.08</v>
      </c>
      <c r="N84" s="25">
        <f t="shared" si="9"/>
        <v>478279.76</v>
      </c>
      <c r="O84" s="19"/>
      <c r="P84" s="15">
        <f>AVERAGE(B84:M84)</f>
        <v>39856.646666666675</v>
      </c>
    </row>
    <row r="85" spans="1:16" ht="12.75" customHeight="1" thickTop="1" x14ac:dyDescent="0.2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19"/>
      <c r="P85" s="15"/>
    </row>
    <row r="86" spans="1:16" ht="12.75" customHeight="1" x14ac:dyDescent="0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19"/>
      <c r="P86" s="15"/>
    </row>
    <row r="87" spans="1:16" ht="12.75" customHeight="1" x14ac:dyDescent="0.25">
      <c r="A87" s="83" t="s">
        <v>136</v>
      </c>
      <c r="B87" s="84">
        <f t="shared" ref="B87:H87" si="10">B84-B68</f>
        <v>10622.120000000003</v>
      </c>
      <c r="C87" s="85">
        <f t="shared" si="10"/>
        <v>9008.5399999999972</v>
      </c>
      <c r="D87" s="85">
        <f t="shared" si="10"/>
        <v>11971.330000000002</v>
      </c>
      <c r="E87" s="85">
        <f t="shared" si="10"/>
        <v>10014.370000000003</v>
      </c>
      <c r="F87" s="85">
        <f t="shared" si="10"/>
        <v>15215.009999999998</v>
      </c>
      <c r="G87" s="85">
        <f t="shared" si="10"/>
        <v>12609.729999999996</v>
      </c>
      <c r="H87" s="85">
        <f t="shared" si="10"/>
        <v>7823.07</v>
      </c>
      <c r="I87" s="85">
        <f t="shared" ref="I87:N87" si="11">I84-I68</f>
        <v>8530.7200000000012</v>
      </c>
      <c r="J87" s="85">
        <f t="shared" si="11"/>
        <v>8903.3300000000017</v>
      </c>
      <c r="K87" s="85">
        <f t="shared" si="11"/>
        <v>11677.46</v>
      </c>
      <c r="L87" s="85">
        <f t="shared" si="11"/>
        <v>11419.829999999994</v>
      </c>
      <c r="M87" s="85">
        <f t="shared" si="11"/>
        <v>10782.86</v>
      </c>
      <c r="N87" s="35">
        <f t="shared" si="11"/>
        <v>128578.37</v>
      </c>
      <c r="O87" s="19"/>
      <c r="P87" s="29">
        <f>AVERAGE(B87:M88)</f>
        <v>10714.864166666664</v>
      </c>
    </row>
    <row r="88" spans="1:16" ht="12.75" customHeight="1" x14ac:dyDescent="0.25">
      <c r="A88" s="83"/>
      <c r="B88" s="83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36"/>
      <c r="O88" s="19"/>
      <c r="P88" s="29"/>
    </row>
    <row r="89" spans="1:16" ht="12.75" customHeight="1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19"/>
      <c r="P89" s="15"/>
    </row>
    <row r="91" spans="1:16" ht="12.75" customHeight="1" thickBot="1" x14ac:dyDescent="0.3">
      <c r="A91" s="24" t="s">
        <v>76</v>
      </c>
      <c r="B91" s="25">
        <f t="shared" ref="B91:N91" si="12">(B21)+(B29)-(B84)+(0)-(0)</f>
        <v>1403.9300000000003</v>
      </c>
      <c r="C91" s="25">
        <f t="shared" si="12"/>
        <v>-10458.510000000013</v>
      </c>
      <c r="D91" s="25">
        <f t="shared" si="12"/>
        <v>-2964.9200000000055</v>
      </c>
      <c r="E91" s="25">
        <f t="shared" si="12"/>
        <v>34717.360000000015</v>
      </c>
      <c r="F91" s="25">
        <f t="shared" si="12"/>
        <v>-5770.3899999999921</v>
      </c>
      <c r="G91" s="25">
        <f t="shared" si="12"/>
        <v>-20554.569999999992</v>
      </c>
      <c r="H91" s="25">
        <f t="shared" si="12"/>
        <v>8697.7799999999988</v>
      </c>
      <c r="I91" s="25">
        <f t="shared" si="12"/>
        <v>-7971.5500000000102</v>
      </c>
      <c r="J91" s="25">
        <f t="shared" si="12"/>
        <v>7854.9900000000052</v>
      </c>
      <c r="K91" s="25">
        <f t="shared" si="12"/>
        <v>-8938.8400000000074</v>
      </c>
      <c r="L91" s="25">
        <f t="shared" si="12"/>
        <v>-13835.119999999981</v>
      </c>
      <c r="M91" s="25">
        <f t="shared" si="12"/>
        <v>659.83999999999651</v>
      </c>
      <c r="N91" s="25">
        <f t="shared" si="12"/>
        <v>-17159.999999999825</v>
      </c>
      <c r="O91" s="19"/>
      <c r="P91" s="15">
        <f>AVERAGE(B91:M91)</f>
        <v>-1429.9999999999989</v>
      </c>
    </row>
    <row r="92" spans="1:16" ht="12.75" customHeight="1" thickTop="1" x14ac:dyDescent="0.25"/>
  </sheetData>
  <mergeCells count="16">
    <mergeCell ref="A1:N1"/>
    <mergeCell ref="A2:N2"/>
    <mergeCell ref="A3:N3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FY20 YTD P&amp;L</vt:lpstr>
      <vt:lpstr>Feb 20 (20th Feb)</vt:lpstr>
      <vt:lpstr>YE 30 Jun 19 P&amp;L</vt:lpstr>
      <vt:lpstr>YE 30 Jun 18 P&amp;L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Bartels</cp:lastModifiedBy>
  <dcterms:created xsi:type="dcterms:W3CDTF">2020-02-16T04:14:53Z</dcterms:created>
  <dcterms:modified xsi:type="dcterms:W3CDTF">2020-02-20T20:00:14Z</dcterms:modified>
</cp:coreProperties>
</file>