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STSW\Desktop\AH Financials\AGM\newer\"/>
    </mc:Choice>
  </mc:AlternateContent>
  <xr:revisionPtr revIDLastSave="0" documentId="13_ncr:1_{A4869E41-88A1-4627-9404-145F8094046C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SUMMARY" sheetId="6" r:id="rId1"/>
    <sheet name="Comparatives" sheetId="4" r:id="rId2"/>
    <sheet name="Nov 19+18" sheetId="5" r:id="rId3"/>
    <sheet name="Feb 19 vs Feb 18" sheetId="3" r:id="rId4"/>
    <sheet name="Feb 20 + Jan 20" sheetId="1" r:id="rId5"/>
    <sheet name="Jun 19+Jun 18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42" i="1"/>
  <c r="B32" i="1"/>
  <c r="B27" i="1"/>
  <c r="B23" i="1"/>
  <c r="B19" i="1"/>
  <c r="B34" i="1" s="1"/>
  <c r="B15" i="1"/>
  <c r="B16" i="3"/>
  <c r="B20" i="3"/>
  <c r="B24" i="3"/>
  <c r="B29" i="3"/>
  <c r="B34" i="3"/>
  <c r="B36" i="3"/>
  <c r="B44" i="3"/>
  <c r="B46" i="3" s="1"/>
  <c r="B56" i="3"/>
  <c r="B62" i="3"/>
  <c r="B66" i="3"/>
  <c r="B68" i="3"/>
  <c r="B70" i="3" s="1"/>
  <c r="B77" i="3"/>
  <c r="B68" i="4"/>
  <c r="B72" i="3" l="1"/>
  <c r="B44" i="1"/>
  <c r="L16" i="6"/>
  <c r="K16" i="6"/>
  <c r="I16" i="6"/>
  <c r="H16" i="6"/>
  <c r="E16" i="6"/>
  <c r="B16" i="6"/>
  <c r="L15" i="6"/>
  <c r="K15" i="6"/>
  <c r="I15" i="6"/>
  <c r="H15" i="6"/>
  <c r="E15" i="6"/>
  <c r="L12" i="6"/>
  <c r="K12" i="6"/>
  <c r="I12" i="6"/>
  <c r="H12" i="6"/>
  <c r="E12" i="6"/>
  <c r="C13" i="6"/>
  <c r="E13" i="6"/>
  <c r="F13" i="6"/>
  <c r="H13" i="6"/>
  <c r="I13" i="6"/>
  <c r="K13" i="6"/>
  <c r="L13" i="6"/>
  <c r="B13" i="6"/>
  <c r="I79" i="4"/>
  <c r="I81" i="4"/>
  <c r="H79" i="4"/>
  <c r="E9" i="6"/>
  <c r="H9" i="6"/>
  <c r="I9" i="6"/>
  <c r="K9" i="6"/>
  <c r="L9" i="6"/>
  <c r="E10" i="6"/>
  <c r="H10" i="6"/>
  <c r="I10" i="6"/>
  <c r="K10" i="6"/>
  <c r="L10" i="6"/>
  <c r="E11" i="6"/>
  <c r="H11" i="6"/>
  <c r="I11" i="6"/>
  <c r="K11" i="6"/>
  <c r="L11" i="6"/>
  <c r="B11" i="6"/>
  <c r="E7" i="6"/>
  <c r="H7" i="6"/>
  <c r="I7" i="6"/>
  <c r="K7" i="6"/>
  <c r="L7" i="6"/>
  <c r="B7" i="6"/>
  <c r="E6" i="6"/>
  <c r="H6" i="6"/>
  <c r="I6" i="6"/>
  <c r="K6" i="6"/>
  <c r="L6" i="6"/>
  <c r="E5" i="6"/>
  <c r="H5" i="6"/>
  <c r="I5" i="6"/>
  <c r="K5" i="6"/>
  <c r="L5" i="6"/>
  <c r="B5" i="6"/>
  <c r="E4" i="6"/>
  <c r="H4" i="6"/>
  <c r="I4" i="6"/>
  <c r="K4" i="6"/>
  <c r="L4" i="6"/>
  <c r="L64" i="4"/>
  <c r="K64" i="4"/>
  <c r="K70" i="4"/>
  <c r="K83" i="4"/>
  <c r="I64" i="4"/>
  <c r="H64" i="4"/>
  <c r="E64" i="4"/>
  <c r="B64" i="4"/>
  <c r="B10" i="6" s="1"/>
  <c r="L57" i="4"/>
  <c r="K57" i="4"/>
  <c r="I57" i="4"/>
  <c r="H57" i="4"/>
  <c r="E57" i="4"/>
  <c r="B57" i="4"/>
  <c r="B70" i="4" s="1"/>
  <c r="B83" i="4" s="1"/>
  <c r="L17" i="4"/>
  <c r="K17" i="4"/>
  <c r="I17" i="4"/>
  <c r="I36" i="4"/>
  <c r="H17" i="4"/>
  <c r="E17" i="4"/>
  <c r="B17" i="4"/>
  <c r="B4" i="6" s="1"/>
  <c r="B36" i="4"/>
  <c r="B6" i="6" s="1"/>
  <c r="B46" i="4"/>
  <c r="B85" i="4" s="1"/>
  <c r="I21" i="4"/>
  <c r="H21" i="4"/>
  <c r="I25" i="4"/>
  <c r="H25" i="4"/>
  <c r="I29" i="4"/>
  <c r="H29" i="4"/>
  <c r="I34" i="4"/>
  <c r="H34" i="4"/>
  <c r="I44" i="4"/>
  <c r="H44" i="4"/>
  <c r="I90" i="4"/>
  <c r="H90" i="4"/>
  <c r="H81" i="4"/>
  <c r="I68" i="4"/>
  <c r="H68" i="4"/>
  <c r="I89" i="4"/>
  <c r="H89" i="4"/>
  <c r="I88" i="4"/>
  <c r="H88" i="4"/>
  <c r="I78" i="4"/>
  <c r="H78" i="4"/>
  <c r="I77" i="4"/>
  <c r="H77" i="4"/>
  <c r="I75" i="4"/>
  <c r="H75" i="4"/>
  <c r="I74" i="4"/>
  <c r="H74" i="4"/>
  <c r="I73" i="4"/>
  <c r="H73" i="4"/>
  <c r="I67" i="4"/>
  <c r="H67" i="4"/>
  <c r="I63" i="4"/>
  <c r="H63" i="4"/>
  <c r="I62" i="4"/>
  <c r="H62" i="4"/>
  <c r="I61" i="4"/>
  <c r="H61" i="4"/>
  <c r="I60" i="4"/>
  <c r="H60" i="4"/>
  <c r="I56" i="4"/>
  <c r="H56" i="4"/>
  <c r="I55" i="4"/>
  <c r="H55" i="4"/>
  <c r="I51" i="4"/>
  <c r="H51" i="4"/>
  <c r="I43" i="4"/>
  <c r="H43" i="4"/>
  <c r="I42" i="4"/>
  <c r="H42" i="4"/>
  <c r="I41" i="4"/>
  <c r="H41" i="4"/>
  <c r="I40" i="4"/>
  <c r="H40" i="4"/>
  <c r="I39" i="4"/>
  <c r="H39" i="4"/>
  <c r="I33" i="4"/>
  <c r="H33" i="4"/>
  <c r="I32" i="4"/>
  <c r="H32" i="4"/>
  <c r="I28" i="4"/>
  <c r="H28" i="4"/>
  <c r="I24" i="4"/>
  <c r="H24" i="4"/>
  <c r="I20" i="4"/>
  <c r="H20" i="4"/>
  <c r="I16" i="4"/>
  <c r="H16" i="4"/>
  <c r="I15" i="4"/>
  <c r="H15" i="4"/>
  <c r="I14" i="4"/>
  <c r="H14" i="4"/>
  <c r="C88" i="5"/>
  <c r="B88" i="5"/>
  <c r="C79" i="5"/>
  <c r="C77" i="5"/>
  <c r="B77" i="5"/>
  <c r="B79" i="5"/>
  <c r="C68" i="5"/>
  <c r="C81" i="5"/>
  <c r="C66" i="5"/>
  <c r="B66" i="5"/>
  <c r="C62" i="5"/>
  <c r="B62" i="5"/>
  <c r="C55" i="5"/>
  <c r="B55" i="5"/>
  <c r="B68" i="5"/>
  <c r="C43" i="5"/>
  <c r="B43" i="5"/>
  <c r="C33" i="5"/>
  <c r="B33" i="5"/>
  <c r="C28" i="5"/>
  <c r="B28" i="5"/>
  <c r="C23" i="5"/>
  <c r="B23" i="5"/>
  <c r="C19" i="5"/>
  <c r="C35" i="5"/>
  <c r="C45" i="5"/>
  <c r="C83" i="5"/>
  <c r="B19" i="5"/>
  <c r="C15" i="5"/>
  <c r="B15" i="5"/>
  <c r="B35" i="5"/>
  <c r="E90" i="4"/>
  <c r="E81" i="4"/>
  <c r="E79" i="4"/>
  <c r="E68" i="4"/>
  <c r="E70" i="4"/>
  <c r="E83" i="4"/>
  <c r="E44" i="4"/>
  <c r="E36" i="4"/>
  <c r="E46" i="4"/>
  <c r="E34" i="4"/>
  <c r="E29" i="4"/>
  <c r="E25" i="4"/>
  <c r="E21" i="4"/>
  <c r="L89" i="4"/>
  <c r="K89" i="4"/>
  <c r="L88" i="4"/>
  <c r="L90" i="4"/>
  <c r="K88" i="4"/>
  <c r="L79" i="4"/>
  <c r="L81" i="4"/>
  <c r="K79" i="4"/>
  <c r="L67" i="4"/>
  <c r="L68" i="4"/>
  <c r="K67" i="4"/>
  <c r="K68" i="4"/>
  <c r="L62" i="4"/>
  <c r="K62" i="4"/>
  <c r="L61" i="4"/>
  <c r="K61" i="4"/>
  <c r="L60" i="4"/>
  <c r="K60" i="4"/>
  <c r="L56" i="4"/>
  <c r="K56" i="4"/>
  <c r="L55" i="4"/>
  <c r="K55" i="4"/>
  <c r="L43" i="4"/>
  <c r="K43" i="4"/>
  <c r="L42" i="4"/>
  <c r="K42" i="4"/>
  <c r="L41" i="4"/>
  <c r="K41" i="4"/>
  <c r="L40" i="4"/>
  <c r="K40" i="4"/>
  <c r="L39" i="4"/>
  <c r="K39" i="4"/>
  <c r="K44" i="4"/>
  <c r="L33" i="4"/>
  <c r="K33" i="4"/>
  <c r="L32" i="4"/>
  <c r="K32" i="4"/>
  <c r="K34" i="4"/>
  <c r="L28" i="4"/>
  <c r="L29" i="4"/>
  <c r="K28" i="4"/>
  <c r="K29" i="4"/>
  <c r="L24" i="4"/>
  <c r="L25" i="4"/>
  <c r="K24" i="4"/>
  <c r="K25" i="4"/>
  <c r="L20" i="4"/>
  <c r="L21" i="4"/>
  <c r="K20" i="4"/>
  <c r="K21" i="4"/>
  <c r="L16" i="4"/>
  <c r="K16" i="4"/>
  <c r="L15" i="4"/>
  <c r="K15" i="4"/>
  <c r="L14" i="4"/>
  <c r="K14" i="4"/>
  <c r="F89" i="4"/>
  <c r="F88" i="4"/>
  <c r="F90" i="4" s="1"/>
  <c r="F79" i="4"/>
  <c r="F67" i="4"/>
  <c r="F68" i="4" s="1"/>
  <c r="F11" i="6" s="1"/>
  <c r="F62" i="4"/>
  <c r="F61" i="4"/>
  <c r="F60" i="4"/>
  <c r="F64" i="4" s="1"/>
  <c r="F10" i="6" s="1"/>
  <c r="F56" i="4"/>
  <c r="F55" i="4"/>
  <c r="F51" i="4"/>
  <c r="F57" i="4" s="1"/>
  <c r="F43" i="4"/>
  <c r="F42" i="4"/>
  <c r="F41" i="4"/>
  <c r="F40" i="4"/>
  <c r="F39" i="4"/>
  <c r="F33" i="4"/>
  <c r="F34" i="4" s="1"/>
  <c r="F32" i="4"/>
  <c r="F28" i="4"/>
  <c r="F29" i="4" s="1"/>
  <c r="F24" i="4"/>
  <c r="F25" i="4"/>
  <c r="F20" i="4"/>
  <c r="F21" i="4"/>
  <c r="F5" i="6" s="1"/>
  <c r="F16" i="4"/>
  <c r="F15" i="4"/>
  <c r="F14" i="4"/>
  <c r="F17" i="4" s="1"/>
  <c r="C89" i="4"/>
  <c r="C88" i="4"/>
  <c r="C90" i="4"/>
  <c r="C79" i="4"/>
  <c r="C81" i="4"/>
  <c r="C67" i="4"/>
  <c r="C68" i="4" s="1"/>
  <c r="C11" i="6" s="1"/>
  <c r="C62" i="4"/>
  <c r="C61" i="4"/>
  <c r="C60" i="4"/>
  <c r="C64" i="4" s="1"/>
  <c r="C10" i="6" s="1"/>
  <c r="C51" i="4"/>
  <c r="C57" i="4" s="1"/>
  <c r="C56" i="4"/>
  <c r="C55" i="4"/>
  <c r="C43" i="4"/>
  <c r="C42" i="4"/>
  <c r="C41" i="4"/>
  <c r="C40" i="4"/>
  <c r="C39" i="4"/>
  <c r="C33" i="4"/>
  <c r="C34" i="4" s="1"/>
  <c r="C32" i="4"/>
  <c r="C28" i="4"/>
  <c r="C29" i="4"/>
  <c r="C24" i="4"/>
  <c r="C25" i="4"/>
  <c r="C20" i="4"/>
  <c r="C21" i="4"/>
  <c r="C5" i="6" s="1"/>
  <c r="C16" i="4"/>
  <c r="C15" i="4"/>
  <c r="C14" i="4"/>
  <c r="C17" i="4" s="1"/>
  <c r="B90" i="4"/>
  <c r="B79" i="4"/>
  <c r="B81" i="4"/>
  <c r="B44" i="4"/>
  <c r="B34" i="4"/>
  <c r="B29" i="4"/>
  <c r="B25" i="4"/>
  <c r="B21" i="4"/>
  <c r="C77" i="3"/>
  <c r="C68" i="3"/>
  <c r="C70" i="3"/>
  <c r="C66" i="3"/>
  <c r="C62" i="3"/>
  <c r="C56" i="3"/>
  <c r="C44" i="3"/>
  <c r="C34" i="3"/>
  <c r="C29" i="3"/>
  <c r="C24" i="3"/>
  <c r="C20" i="3"/>
  <c r="C36" i="3"/>
  <c r="C46" i="3"/>
  <c r="C72" i="3"/>
  <c r="C16" i="3"/>
  <c r="C75" i="2"/>
  <c r="B75" i="2"/>
  <c r="C64" i="2"/>
  <c r="B64" i="2"/>
  <c r="C60" i="2"/>
  <c r="B60" i="2"/>
  <c r="C54" i="2"/>
  <c r="C66" i="2"/>
  <c r="C68" i="2"/>
  <c r="B54" i="2"/>
  <c r="B66" i="2"/>
  <c r="B68" i="2"/>
  <c r="C43" i="2"/>
  <c r="B43" i="2"/>
  <c r="C33" i="2"/>
  <c r="B33" i="2"/>
  <c r="C28" i="2"/>
  <c r="B28" i="2"/>
  <c r="C23" i="2"/>
  <c r="B23" i="2"/>
  <c r="C19" i="2"/>
  <c r="C35" i="2"/>
  <c r="C45" i="2"/>
  <c r="C70" i="2"/>
  <c r="B19" i="2"/>
  <c r="B35" i="2"/>
  <c r="B45" i="2"/>
  <c r="B70" i="2"/>
  <c r="C15" i="2"/>
  <c r="B15" i="2"/>
  <c r="C15" i="1"/>
  <c r="C34" i="1"/>
  <c r="C44" i="1" s="1"/>
  <c r="C19" i="1"/>
  <c r="C23" i="1"/>
  <c r="C27" i="1"/>
  <c r="C32" i="1"/>
  <c r="C42" i="1"/>
  <c r="C53" i="1"/>
  <c r="C65" i="1" s="1"/>
  <c r="C78" i="1" s="1"/>
  <c r="B59" i="1"/>
  <c r="B65" i="1" s="1"/>
  <c r="B78" i="1" s="1"/>
  <c r="B80" i="1" s="1"/>
  <c r="C59" i="1"/>
  <c r="B63" i="1"/>
  <c r="C63" i="1"/>
  <c r="B74" i="1"/>
  <c r="B76" i="1"/>
  <c r="C74" i="1"/>
  <c r="C76" i="1"/>
  <c r="B85" i="1"/>
  <c r="C85" i="1"/>
  <c r="F81" i="4"/>
  <c r="K81" i="4"/>
  <c r="K90" i="4"/>
  <c r="I70" i="4"/>
  <c r="I83" i="4"/>
  <c r="E85" i="4"/>
  <c r="H70" i="4"/>
  <c r="H83" i="4"/>
  <c r="H36" i="4"/>
  <c r="H46" i="4"/>
  <c r="I46" i="4"/>
  <c r="C44" i="4"/>
  <c r="L44" i="4"/>
  <c r="F44" i="4"/>
  <c r="L70" i="4"/>
  <c r="L83" i="4"/>
  <c r="L34" i="4"/>
  <c r="L36" i="4"/>
  <c r="L46" i="4"/>
  <c r="B45" i="5"/>
  <c r="B83" i="5"/>
  <c r="B81" i="5"/>
  <c r="K36" i="4"/>
  <c r="K46" i="4"/>
  <c r="K85" i="4"/>
  <c r="I85" i="4"/>
  <c r="L85" i="4"/>
  <c r="H85" i="4"/>
  <c r="C80" i="1" l="1"/>
  <c r="F4" i="6"/>
  <c r="F36" i="4"/>
  <c r="F6" i="6" s="1"/>
  <c r="F46" i="4"/>
  <c r="C36" i="4"/>
  <c r="C6" i="6" s="1"/>
  <c r="C15" i="6" s="1"/>
  <c r="C4" i="6"/>
  <c r="F70" i="4"/>
  <c r="F83" i="4" s="1"/>
  <c r="F85" i="4" s="1"/>
  <c r="F9" i="6"/>
  <c r="F12" i="6" s="1"/>
  <c r="F15" i="6" s="1"/>
  <c r="C46" i="4"/>
  <c r="C85" i="4" s="1"/>
  <c r="C9" i="6"/>
  <c r="C12" i="6" s="1"/>
  <c r="C70" i="4"/>
  <c r="C83" i="4" s="1"/>
  <c r="C7" i="6"/>
  <c r="C16" i="6" s="1"/>
  <c r="F7" i="6"/>
  <c r="F16" i="6" s="1"/>
  <c r="B15" i="6"/>
  <c r="B9" i="6"/>
  <c r="B12" i="6" s="1"/>
</calcChain>
</file>

<file path=xl/sharedStrings.xml><?xml version="1.0" encoding="utf-8"?>
<sst xmlns="http://schemas.openxmlformats.org/spreadsheetml/2006/main" count="334" uniqueCount="88">
  <si>
    <t>Balance Sheet</t>
  </si>
  <si>
    <t>ALFALFA HOUSE COMMUNITY FOOD CO-OPERATIVE</t>
  </si>
  <si>
    <t>As at 29 February 2020</t>
  </si>
  <si>
    <t>29 Feb 2020</t>
  </si>
  <si>
    <t>31 Jan 2020</t>
  </si>
  <si>
    <t>Assets</t>
  </si>
  <si>
    <t xml:space="preserve">   Current Assets</t>
  </si>
  <si>
    <t xml:space="preserve">      Bank Accounts</t>
  </si>
  <si>
    <t xml:space="preserve">      Alfalfa House Community Food C</t>
  </si>
  <si>
    <t xml:space="preserve">      Bank Account - Debit Card 249</t>
  </si>
  <si>
    <t xml:space="preserve">      Community Access - 780</t>
  </si>
  <si>
    <t xml:space="preserve">      Total Bank Accounts</t>
  </si>
  <si>
    <t xml:space="preserve">      Inventory</t>
  </si>
  <si>
    <t xml:space="preserve">      Inventory year end</t>
  </si>
  <si>
    <t xml:space="preserve">      Total Inventory</t>
  </si>
  <si>
    <t xml:space="preserve">      Other Current Assets</t>
  </si>
  <si>
    <t xml:space="preserve">      Bond on rental property</t>
  </si>
  <si>
    <t xml:space="preserve">      Total Other Current Assets</t>
  </si>
  <si>
    <t xml:space="preserve">      Till Box</t>
  </si>
  <si>
    <t xml:space="preserve">      Float Till Drawer</t>
  </si>
  <si>
    <t xml:space="preserve">      Total Till Box</t>
  </si>
  <si>
    <t xml:space="preserve">      Undeposited Funds</t>
  </si>
  <si>
    <t xml:space="preserve">      Undeposited - Cash</t>
  </si>
  <si>
    <t xml:space="preserve">      Undeposited - Debit/Credit Card Funds</t>
  </si>
  <si>
    <t xml:space="preserve">      Total Undeposited Funds</t>
  </si>
  <si>
    <t xml:space="preserve">   Total Current Assets</t>
  </si>
  <si>
    <t xml:space="preserve">   Non-current Assets</t>
  </si>
  <si>
    <t xml:space="preserve">   Containers &amp; Scoops</t>
  </si>
  <si>
    <t xml:space="preserve">   Fixtures &amp; Fittings</t>
  </si>
  <si>
    <t xml:space="preserve">   Improvements</t>
  </si>
  <si>
    <t xml:space="preserve">   Shop &amp; Office Equipment</t>
  </si>
  <si>
    <t xml:space="preserve">   Software</t>
  </si>
  <si>
    <t xml:space="preserve">   Total Non-current Assets</t>
  </si>
  <si>
    <t>Total Assets</t>
  </si>
  <si>
    <t>Liabilities</t>
  </si>
  <si>
    <t xml:space="preserve">   Current Liabilities</t>
  </si>
  <si>
    <t xml:space="preserve">      ATO Liabilities</t>
  </si>
  <si>
    <t xml:space="preserve">      GST</t>
  </si>
  <si>
    <t xml:space="preserve">      PAYG Withholding Payable</t>
  </si>
  <si>
    <t xml:space="preserve">      Total ATO Liabilities</t>
  </si>
  <si>
    <t xml:space="preserve">      Employment Liabilities</t>
  </si>
  <si>
    <t xml:space="preserve">      Annual Leave Provision</t>
  </si>
  <si>
    <t xml:space="preserve">      Superannuation Payable</t>
  </si>
  <si>
    <t xml:space="preserve">      Wages Payable - Payroll</t>
  </si>
  <si>
    <t xml:space="preserve">      Total Employment Liabilities</t>
  </si>
  <si>
    <t xml:space="preserve">      Payables</t>
  </si>
  <si>
    <t xml:space="preserve">      Trade Creditors</t>
  </si>
  <si>
    <t xml:space="preserve">      Total Payables</t>
  </si>
  <si>
    <t xml:space="preserve">   Total Current Liabilities</t>
  </si>
  <si>
    <t xml:space="preserve">   Non-Current Liabilities</t>
  </si>
  <si>
    <t xml:space="preserve">   Director Loan - Ashton Roskill</t>
  </si>
  <si>
    <t xml:space="preserve">   Directors Loan - Bruce Diekman</t>
  </si>
  <si>
    <t xml:space="preserve">   Directors Loan - Tom Bartels</t>
  </si>
  <si>
    <t xml:space="preserve">      Other Non-Current Liabilities</t>
  </si>
  <si>
    <t xml:space="preserve">      Rounding</t>
  </si>
  <si>
    <t xml:space="preserve">      Total Other Non-Current Liabilities</t>
  </si>
  <si>
    <t xml:space="preserve">   Total Non-Current Liabilities</t>
  </si>
  <si>
    <t>Total Liabilities</t>
  </si>
  <si>
    <t>Net Assets</t>
  </si>
  <si>
    <t>Equity</t>
  </si>
  <si>
    <t>Current Year Earnings</t>
  </si>
  <si>
    <t>Retained Earnings</t>
  </si>
  <si>
    <t>Total Equity</t>
  </si>
  <si>
    <t>As at 30 June 2019</t>
  </si>
  <si>
    <t>30 Jun 2019</t>
  </si>
  <si>
    <t>30 Jun 2018</t>
  </si>
  <si>
    <t xml:space="preserve">      Front Till Change box</t>
  </si>
  <si>
    <t xml:space="preserve">      Long Service Leave Provision</t>
  </si>
  <si>
    <t>As at 28 February 2019</t>
  </si>
  <si>
    <t>28 Feb 2019</t>
  </si>
  <si>
    <t>31 Jan 2019</t>
  </si>
  <si>
    <t xml:space="preserve">   Sundry Debtors</t>
  </si>
  <si>
    <t xml:space="preserve">   ATO payment plan</t>
  </si>
  <si>
    <t>As at 30 November 2019</t>
  </si>
  <si>
    <t>30 Nov 2019</t>
  </si>
  <si>
    <t>30 Nov 2018</t>
  </si>
  <si>
    <t>Total Stock</t>
  </si>
  <si>
    <t>Total Non-Current Assets (PPE)</t>
  </si>
  <si>
    <t>Total ATO Liabilities (GST/PAYGW)</t>
  </si>
  <si>
    <t>Total Employee payables</t>
  </si>
  <si>
    <t>Total Cash (in bank accounts)</t>
  </si>
  <si>
    <t>Total Current Assets (incl. undeposited funds and rental bond)</t>
  </si>
  <si>
    <t>Total Supplier Payables</t>
  </si>
  <si>
    <t>Net Current Assets</t>
  </si>
  <si>
    <t>Total Net Assets</t>
  </si>
  <si>
    <t>Total Current Liabilities</t>
  </si>
  <si>
    <t>Total Non-Current Liabilites (Directors' Loans+round ~$4)</t>
  </si>
  <si>
    <t>20 Feb 20 MTD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</si>
</sst>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_-&quot;$&quot;* #,##0_-;\-&quot;$&quot;* #,##0_-;_-&quot;$&quot;* &quot;-&quot;??_-;_-@_-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vertical="center"/>
    </xf>
    <xf numFmtId="164" fontId="6" fillId="0" borderId="0" xfId="0" applyNumberFormat="1" applyFont="1">
      <alignment vertical="center"/>
    </xf>
    <xf numFmtId="164" fontId="4" fillId="0" borderId="0" xfId="0" applyNumberFormat="1" applyFont="1">
      <alignment vertical="center"/>
    </xf>
    <xf numFmtId="164" fontId="2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164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164" fontId="4" fillId="0" borderId="2" xfId="0" applyNumberFormat="1" applyFont="1" applyBorder="1">
      <alignment vertical="center"/>
    </xf>
    <xf numFmtId="44" fontId="0" fillId="0" borderId="0" xfId="1" applyFont="1">
      <alignment vertical="center"/>
    </xf>
    <xf numFmtId="44" fontId="2" fillId="0" borderId="0" xfId="1" applyFont="1">
      <alignment vertical="center"/>
    </xf>
    <xf numFmtId="44" fontId="2" fillId="0" borderId="0" xfId="1" applyFont="1" applyFill="1" applyBorder="1" applyAlignment="1" applyProtection="1">
      <alignment vertical="center"/>
    </xf>
    <xf numFmtId="44" fontId="4" fillId="0" borderId="1" xfId="1" applyFont="1" applyFill="1" applyBorder="1" applyAlignment="1" applyProtection="1">
      <alignment vertical="center"/>
    </xf>
    <xf numFmtId="44" fontId="4" fillId="0" borderId="2" xfId="1" applyFont="1" applyFill="1" applyBorder="1" applyAlignment="1" applyProtection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2" borderId="5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0" fillId="0" borderId="0" xfId="0" applyBorder="1">
      <alignment vertical="center"/>
    </xf>
    <xf numFmtId="164" fontId="6" fillId="2" borderId="6" xfId="0" applyNumberFormat="1" applyFont="1" applyFill="1" applyBorder="1" applyAlignment="1" applyProtection="1">
      <alignment vertical="center"/>
    </xf>
    <xf numFmtId="164" fontId="6" fillId="0" borderId="7" xfId="0" applyNumberFormat="1" applyFont="1" applyBorder="1">
      <alignment vertical="center"/>
    </xf>
    <xf numFmtId="164" fontId="6" fillId="2" borderId="7" xfId="0" applyNumberFormat="1" applyFont="1" applyFill="1" applyBorder="1" applyAlignment="1" applyProtection="1">
      <alignment vertical="center"/>
    </xf>
    <xf numFmtId="164" fontId="6" fillId="2" borderId="7" xfId="0" applyNumberFormat="1" applyFont="1" applyFill="1" applyBorder="1">
      <alignment vertical="center"/>
    </xf>
    <xf numFmtId="164" fontId="6" fillId="0" borderId="8" xfId="0" applyNumberFormat="1" applyFont="1" applyBorder="1">
      <alignment vertical="center"/>
    </xf>
    <xf numFmtId="165" fontId="0" fillId="0" borderId="9" xfId="0" applyNumberFormat="1" applyBorder="1">
      <alignment vertical="center"/>
    </xf>
    <xf numFmtId="165" fontId="0" fillId="2" borderId="10" xfId="0" applyNumberFormat="1" applyFill="1" applyBorder="1">
      <alignment vertical="center"/>
    </xf>
    <xf numFmtId="165" fontId="0" fillId="0" borderId="10" xfId="0" applyNumberFormat="1" applyBorder="1">
      <alignment vertical="center"/>
    </xf>
    <xf numFmtId="165" fontId="0" fillId="2" borderId="11" xfId="0" applyNumberFormat="1" applyFill="1" applyBorder="1">
      <alignment vertical="center"/>
    </xf>
    <xf numFmtId="165" fontId="0" fillId="2" borderId="12" xfId="0" applyNumberFormat="1" applyFill="1" applyBorder="1">
      <alignment vertical="center"/>
    </xf>
    <xf numFmtId="165" fontId="0" fillId="0" borderId="13" xfId="0" applyNumberFormat="1" applyBorder="1">
      <alignment vertical="center"/>
    </xf>
    <xf numFmtId="165" fontId="0" fillId="2" borderId="13" xfId="0" applyNumberFormat="1" applyFill="1" applyBorder="1">
      <alignment vertical="center"/>
    </xf>
    <xf numFmtId="165" fontId="0" fillId="0" borderId="14" xfId="0" applyNumberFormat="1" applyBorder="1">
      <alignment vertical="center"/>
    </xf>
    <xf numFmtId="165" fontId="0" fillId="0" borderId="12" xfId="0" applyNumberFormat="1" applyBorder="1">
      <alignment vertical="center"/>
    </xf>
    <xf numFmtId="165" fontId="0" fillId="2" borderId="14" xfId="0" applyNumberFormat="1" applyFill="1" applyBorder="1">
      <alignment vertical="center"/>
    </xf>
    <xf numFmtId="165" fontId="0" fillId="4" borderId="12" xfId="0" applyNumberFormat="1" applyFill="1" applyBorder="1">
      <alignment vertical="center"/>
    </xf>
    <xf numFmtId="165" fontId="0" fillId="4" borderId="13" xfId="0" applyNumberFormat="1" applyFill="1" applyBorder="1">
      <alignment vertical="center"/>
    </xf>
    <xf numFmtId="165" fontId="0" fillId="4" borderId="14" xfId="0" applyNumberFormat="1" applyFill="1" applyBorder="1">
      <alignment vertical="center"/>
    </xf>
    <xf numFmtId="165" fontId="0" fillId="2" borderId="15" xfId="0" applyNumberFormat="1" applyFill="1" applyBorder="1">
      <alignment vertical="center"/>
    </xf>
    <xf numFmtId="165" fontId="0" fillId="0" borderId="16" xfId="0" applyNumberFormat="1" applyBorder="1">
      <alignment vertical="center"/>
    </xf>
    <xf numFmtId="165" fontId="0" fillId="2" borderId="16" xfId="0" applyNumberFormat="1" applyFill="1" applyBorder="1">
      <alignment vertical="center"/>
    </xf>
    <xf numFmtId="165" fontId="0" fillId="0" borderId="17" xfId="0" applyNumberFormat="1" applyBorder="1">
      <alignment vertical="center"/>
    </xf>
    <xf numFmtId="165" fontId="0" fillId="0" borderId="0" xfId="0" applyNumberFormat="1">
      <alignment vertical="center"/>
    </xf>
    <xf numFmtId="165" fontId="0" fillId="0" borderId="18" xfId="0" applyNumberFormat="1" applyBorder="1">
      <alignment vertical="center"/>
    </xf>
    <xf numFmtId="165" fontId="0" fillId="3" borderId="19" xfId="0" applyNumberFormat="1" applyFill="1" applyBorder="1">
      <alignment vertical="center"/>
    </xf>
    <xf numFmtId="165" fontId="0" fillId="0" borderId="19" xfId="0" applyNumberFormat="1" applyBorder="1">
      <alignment vertical="center"/>
    </xf>
    <xf numFmtId="165" fontId="0" fillId="3" borderId="20" xfId="0" applyNumberFormat="1" applyFill="1" applyBorder="1">
      <alignment vertical="center"/>
    </xf>
    <xf numFmtId="165" fontId="0" fillId="3" borderId="15" xfId="0" applyNumberFormat="1" applyFill="1" applyBorder="1">
      <alignment vertical="center"/>
    </xf>
    <xf numFmtId="165" fontId="0" fillId="3" borderId="16" xfId="0" applyNumberFormat="1" applyFill="1" applyBorder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44" fontId="6" fillId="0" borderId="0" xfId="1" applyFont="1" applyFill="1" applyBorder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L16"/>
  <sheetViews>
    <sheetView tabSelected="1" workbookViewId="0">
      <selection activeCell="B17" sqref="B17"/>
    </sheetView>
  </sheetViews>
  <sheetFormatPr defaultRowHeight="12.5" x14ac:dyDescent="0.25"/>
  <cols>
    <col min="1" max="1" width="31.36328125" customWidth="1"/>
    <col min="2" max="2" width="11.453125" customWidth="1"/>
    <col min="3" max="3" width="10.54296875" customWidth="1"/>
    <col min="4" max="4" width="0.6328125" customWidth="1"/>
    <col min="5" max="5" width="11" customWidth="1"/>
    <col min="6" max="6" width="10.453125" customWidth="1"/>
    <col min="7" max="7" width="0.6328125" customWidth="1"/>
    <col min="8" max="8" width="11.6328125" customWidth="1"/>
    <col min="9" max="9" width="10.1796875" customWidth="1"/>
    <col min="10" max="10" width="0.6328125" customWidth="1"/>
    <col min="11" max="12" width="10.81640625" customWidth="1"/>
  </cols>
  <sheetData>
    <row r="2" spans="1:12" ht="13" thickBot="1" x14ac:dyDescent="0.3">
      <c r="A2" s="29"/>
    </row>
    <row r="3" spans="1:12" ht="13.5" thickBot="1" x14ac:dyDescent="0.3">
      <c r="A3" s="29"/>
      <c r="B3" s="30" t="s">
        <v>3</v>
      </c>
      <c r="C3" s="31" t="s">
        <v>69</v>
      </c>
      <c r="D3" s="31"/>
      <c r="E3" s="32" t="s">
        <v>4</v>
      </c>
      <c r="F3" s="31" t="s">
        <v>70</v>
      </c>
      <c r="G3" s="31"/>
      <c r="H3" s="33" t="s">
        <v>74</v>
      </c>
      <c r="I3" s="31" t="s">
        <v>75</v>
      </c>
      <c r="J3" s="31"/>
      <c r="K3" s="33" t="s">
        <v>64</v>
      </c>
      <c r="L3" s="34" t="s">
        <v>65</v>
      </c>
    </row>
    <row r="4" spans="1:12" ht="13" x14ac:dyDescent="0.25">
      <c r="A4" s="24" t="s">
        <v>80</v>
      </c>
      <c r="B4" s="35">
        <f>Comparatives!B17</f>
        <v>5594.25</v>
      </c>
      <c r="C4" s="36">
        <f>Comparatives!C17</f>
        <v>13413.93</v>
      </c>
      <c r="D4" s="37"/>
      <c r="E4" s="37">
        <f>Comparatives!E17</f>
        <v>8722.119999999999</v>
      </c>
      <c r="F4" s="36">
        <f>Comparatives!F17</f>
        <v>13298.7</v>
      </c>
      <c r="G4" s="37"/>
      <c r="H4" s="37">
        <f>Comparatives!H17</f>
        <v>18708.410000000003</v>
      </c>
      <c r="I4" s="36">
        <f>Comparatives!I17</f>
        <v>8900.3000000000011</v>
      </c>
      <c r="J4" s="37"/>
      <c r="K4" s="37">
        <f>Comparatives!K17</f>
        <v>8768.4599999999991</v>
      </c>
      <c r="L4" s="38">
        <f>Comparatives!L17</f>
        <v>16279.279999999999</v>
      </c>
    </row>
    <row r="5" spans="1:12" ht="13" x14ac:dyDescent="0.25">
      <c r="A5" s="21" t="s">
        <v>76</v>
      </c>
      <c r="B5" s="39">
        <f>Comparatives!B21</f>
        <v>34401.21</v>
      </c>
      <c r="C5" s="40">
        <f>Comparatives!C21</f>
        <v>54843.63</v>
      </c>
      <c r="D5" s="40"/>
      <c r="E5" s="41">
        <f>Comparatives!E21</f>
        <v>34401.21</v>
      </c>
      <c r="F5" s="40">
        <f>Comparatives!F21</f>
        <v>54843.63</v>
      </c>
      <c r="G5" s="40"/>
      <c r="H5" s="41">
        <f>Comparatives!H21</f>
        <v>34401.21</v>
      </c>
      <c r="I5" s="40">
        <f>Comparatives!I21</f>
        <v>54843.63</v>
      </c>
      <c r="J5" s="40"/>
      <c r="K5" s="41">
        <f>Comparatives!K21</f>
        <v>34401.21</v>
      </c>
      <c r="L5" s="42">
        <f>Comparatives!L21</f>
        <v>54843.63</v>
      </c>
    </row>
    <row r="6" spans="1:12" ht="42" customHeight="1" x14ac:dyDescent="0.25">
      <c r="A6" s="25" t="s">
        <v>81</v>
      </c>
      <c r="B6" s="43">
        <f>Comparatives!B36</f>
        <v>49636.75</v>
      </c>
      <c r="C6" s="41">
        <f>Comparatives!C36</f>
        <v>74949.429999999993</v>
      </c>
      <c r="D6" s="40"/>
      <c r="E6" s="40">
        <f>Comparatives!E36</f>
        <v>49402.62</v>
      </c>
      <c r="F6" s="41">
        <f>Comparatives!F36</f>
        <v>74396.350000000006</v>
      </c>
      <c r="G6" s="40"/>
      <c r="H6" s="40">
        <f>Comparatives!H36</f>
        <v>66027.399999999994</v>
      </c>
      <c r="I6" s="41">
        <f>Comparatives!I36</f>
        <v>70666.069999999992</v>
      </c>
      <c r="J6" s="40"/>
      <c r="K6" s="40">
        <f>Comparatives!K36</f>
        <v>57887.34</v>
      </c>
      <c r="L6" s="44">
        <f>Comparatives!L36</f>
        <v>83181.38</v>
      </c>
    </row>
    <row r="7" spans="1:12" ht="13" x14ac:dyDescent="0.25">
      <c r="A7" s="21" t="s">
        <v>77</v>
      </c>
      <c r="B7" s="39">
        <f>Comparatives!B44</f>
        <v>61814.149999999994</v>
      </c>
      <c r="C7" s="40">
        <f>Comparatives!C44</f>
        <v>75106.930000000008</v>
      </c>
      <c r="D7" s="40"/>
      <c r="E7" s="41">
        <f>Comparatives!E44</f>
        <v>61814.149999999994</v>
      </c>
      <c r="F7" s="40">
        <f>Comparatives!F44</f>
        <v>76201.790000000008</v>
      </c>
      <c r="G7" s="40"/>
      <c r="H7" s="41">
        <f>Comparatives!H44</f>
        <v>64345.719999999994</v>
      </c>
      <c r="I7" s="40">
        <f>Comparatives!I44</f>
        <v>78626.42</v>
      </c>
      <c r="J7" s="40"/>
      <c r="K7" s="41">
        <f>Comparatives!K44</f>
        <v>70335.97</v>
      </c>
      <c r="L7" s="42">
        <f>Comparatives!L44</f>
        <v>76438.599999999991</v>
      </c>
    </row>
    <row r="8" spans="1:12" ht="13" x14ac:dyDescent="0.25">
      <c r="A8" s="28"/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3" x14ac:dyDescent="0.25">
      <c r="A9" s="21" t="s">
        <v>78</v>
      </c>
      <c r="B9" s="39">
        <f>Comparatives!B57</f>
        <v>7560.92</v>
      </c>
      <c r="C9" s="40">
        <f>Comparatives!C57</f>
        <v>14916.21</v>
      </c>
      <c r="D9" s="40"/>
      <c r="E9" s="41">
        <f>Comparatives!E57</f>
        <v>4348.87</v>
      </c>
      <c r="F9" s="40">
        <f>Comparatives!F57</f>
        <v>18072.75</v>
      </c>
      <c r="G9" s="40"/>
      <c r="H9" s="41">
        <f>Comparatives!H57</f>
        <v>1576.47</v>
      </c>
      <c r="I9" s="40">
        <f>Comparatives!I57</f>
        <v>13543.95</v>
      </c>
      <c r="J9" s="40"/>
      <c r="K9" s="41">
        <f>Comparatives!K57</f>
        <v>3386.8900000000003</v>
      </c>
      <c r="L9" s="42">
        <f>Comparatives!L57</f>
        <v>-635.7800000000002</v>
      </c>
    </row>
    <row r="10" spans="1:12" ht="13" x14ac:dyDescent="0.25">
      <c r="A10" s="26" t="s">
        <v>79</v>
      </c>
      <c r="B10" s="43">
        <f>Comparatives!B64</f>
        <v>6316.24</v>
      </c>
      <c r="C10" s="41">
        <f>Comparatives!C64</f>
        <v>17199.010000000002</v>
      </c>
      <c r="D10" s="40"/>
      <c r="E10" s="40">
        <f>Comparatives!E64</f>
        <v>6268.1600000000008</v>
      </c>
      <c r="F10" s="41">
        <f>Comparatives!F64</f>
        <v>13168.07</v>
      </c>
      <c r="G10" s="40"/>
      <c r="H10" s="40">
        <f>Comparatives!H64</f>
        <v>8147.0300000000007</v>
      </c>
      <c r="I10" s="41">
        <f>Comparatives!I64</f>
        <v>15387.15</v>
      </c>
      <c r="J10" s="40"/>
      <c r="K10" s="40">
        <f>Comparatives!K64</f>
        <v>13689.92</v>
      </c>
      <c r="L10" s="44">
        <f>Comparatives!L64</f>
        <v>23121.52</v>
      </c>
    </row>
    <row r="11" spans="1:12" ht="13" x14ac:dyDescent="0.25">
      <c r="A11" s="21" t="s">
        <v>82</v>
      </c>
      <c r="B11" s="39">
        <f>Comparatives!B68</f>
        <v>12059.69</v>
      </c>
      <c r="C11" s="40">
        <f>Comparatives!C68</f>
        <v>62879.96</v>
      </c>
      <c r="D11" s="40"/>
      <c r="E11" s="41">
        <f>Comparatives!E68</f>
        <v>44987.69</v>
      </c>
      <c r="F11" s="40">
        <f>Comparatives!F68</f>
        <v>57291.85</v>
      </c>
      <c r="G11" s="40"/>
      <c r="H11" s="41">
        <f>Comparatives!H68</f>
        <v>55950.71</v>
      </c>
      <c r="I11" s="40">
        <f>Comparatives!I68</f>
        <v>49063.71</v>
      </c>
      <c r="J11" s="40"/>
      <c r="K11" s="41">
        <f>Comparatives!K68</f>
        <v>59688.42</v>
      </c>
      <c r="L11" s="42">
        <f>Comparatives!L68</f>
        <v>37543.5</v>
      </c>
    </row>
    <row r="12" spans="1:12" ht="13" x14ac:dyDescent="0.25">
      <c r="A12" s="26" t="s">
        <v>85</v>
      </c>
      <c r="B12" s="43">
        <f>SUM(B9:B11)</f>
        <v>25936.85</v>
      </c>
      <c r="C12" s="41">
        <f>SUM(C9:C11)</f>
        <v>94995.18</v>
      </c>
      <c r="D12" s="40"/>
      <c r="E12" s="40">
        <f>SUM(E9:E11)</f>
        <v>55604.72</v>
      </c>
      <c r="F12" s="41">
        <f>SUM(F9:F11)</f>
        <v>88532.67</v>
      </c>
      <c r="G12" s="40"/>
      <c r="H12" s="40">
        <f>SUM(H9:H11)</f>
        <v>65674.209999999992</v>
      </c>
      <c r="I12" s="41">
        <f>SUM(I9:I11)</f>
        <v>77994.81</v>
      </c>
      <c r="J12" s="40"/>
      <c r="K12" s="40">
        <f>SUM(K9:K11)</f>
        <v>76765.23</v>
      </c>
      <c r="L12" s="44">
        <f>SUM(L9:L11)</f>
        <v>60029.240000000005</v>
      </c>
    </row>
    <row r="13" spans="1:12" ht="26.5" thickBot="1" x14ac:dyDescent="0.3">
      <c r="A13" s="22" t="s">
        <v>86</v>
      </c>
      <c r="B13" s="48">
        <f>Comparatives!B81</f>
        <v>25003.97</v>
      </c>
      <c r="C13" s="49">
        <f>Comparatives!C81</f>
        <v>0</v>
      </c>
      <c r="D13" s="49"/>
      <c r="E13" s="50">
        <f>Comparatives!E81</f>
        <v>25003.97</v>
      </c>
      <c r="F13" s="49">
        <f>Comparatives!F81</f>
        <v>0</v>
      </c>
      <c r="G13" s="49"/>
      <c r="H13" s="50">
        <f>Comparatives!H81</f>
        <v>25003.95</v>
      </c>
      <c r="I13" s="49">
        <f>Comparatives!I81</f>
        <v>0</v>
      </c>
      <c r="J13" s="49"/>
      <c r="K13" s="50">
        <f>Comparatives!K81</f>
        <v>0</v>
      </c>
      <c r="L13" s="51">
        <f>Comparatives!L81</f>
        <v>0</v>
      </c>
    </row>
    <row r="14" spans="1:12" ht="13" thickBot="1" x14ac:dyDescent="0.3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3" x14ac:dyDescent="0.25">
      <c r="A15" s="27" t="s">
        <v>83</v>
      </c>
      <c r="B15" s="53">
        <f>B6-B12</f>
        <v>23699.9</v>
      </c>
      <c r="C15" s="54">
        <f>C6-C12</f>
        <v>-20045.75</v>
      </c>
      <c r="D15" s="55"/>
      <c r="E15" s="55">
        <f>E6-E12</f>
        <v>-6202.0999999999985</v>
      </c>
      <c r="F15" s="54">
        <f>F6-F12</f>
        <v>-14136.319999999992</v>
      </c>
      <c r="G15" s="55"/>
      <c r="H15" s="55">
        <f>H6-H12</f>
        <v>353.19000000000233</v>
      </c>
      <c r="I15" s="54">
        <f>I6-I12</f>
        <v>-7328.7400000000052</v>
      </c>
      <c r="J15" s="55"/>
      <c r="K15" s="55">
        <f>K6-K12</f>
        <v>-18877.89</v>
      </c>
      <c r="L15" s="56">
        <f>L6-L12</f>
        <v>23152.14</v>
      </c>
    </row>
    <row r="16" spans="1:12" ht="13.5" thickBot="1" x14ac:dyDescent="0.3">
      <c r="A16" s="23" t="s">
        <v>84</v>
      </c>
      <c r="B16" s="57">
        <f>B7-B13</f>
        <v>36810.179999999993</v>
      </c>
      <c r="C16" s="49">
        <f>C7-C13</f>
        <v>75106.930000000008</v>
      </c>
      <c r="D16" s="49"/>
      <c r="E16" s="58">
        <f>E7-E13</f>
        <v>36810.179999999993</v>
      </c>
      <c r="F16" s="49">
        <f>F7-F13</f>
        <v>76201.790000000008</v>
      </c>
      <c r="G16" s="49"/>
      <c r="H16" s="58">
        <f>H7-H13</f>
        <v>39341.76999999999</v>
      </c>
      <c r="I16" s="49">
        <f>I7-I13</f>
        <v>78626.42</v>
      </c>
      <c r="J16" s="49"/>
      <c r="K16" s="58">
        <f>K7-K13</f>
        <v>70335.97</v>
      </c>
      <c r="L16" s="51">
        <f>L7-L13</f>
        <v>76438.599999999991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91"/>
  <sheetViews>
    <sheetView workbookViewId="0">
      <selection activeCell="O14" sqref="O14"/>
    </sheetView>
  </sheetViews>
  <sheetFormatPr defaultRowHeight="12.5" x14ac:dyDescent="0.25"/>
  <cols>
    <col min="1" max="1" width="33.36328125" bestFit="1" customWidth="1"/>
    <col min="2" max="2" width="13.36328125" customWidth="1"/>
    <col min="3" max="3" width="12.08984375" customWidth="1"/>
    <col min="4" max="4" width="3" customWidth="1"/>
    <col min="5" max="5" width="11.453125" bestFit="1" customWidth="1"/>
    <col min="6" max="6" width="12.1796875" bestFit="1" customWidth="1"/>
    <col min="7" max="7" width="3" customWidth="1"/>
    <col min="8" max="9" width="12.1796875" customWidth="1"/>
    <col min="10" max="10" width="3.36328125" customWidth="1"/>
    <col min="11" max="12" width="12.1796875" bestFit="1" customWidth="1"/>
    <col min="22" max="22" width="10.1796875" bestFit="1" customWidth="1"/>
  </cols>
  <sheetData>
    <row r="1" spans="1:22" ht="15.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22" ht="13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22" ht="13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22" ht="13" x14ac:dyDescent="0.25">
      <c r="A5" s="4"/>
      <c r="B5" s="4" t="s">
        <v>87</v>
      </c>
      <c r="C5" s="9" t="s">
        <v>69</v>
      </c>
      <c r="D5" s="9"/>
      <c r="E5" s="4" t="s">
        <v>4</v>
      </c>
      <c r="F5" s="9" t="s">
        <v>70</v>
      </c>
      <c r="G5" s="9"/>
      <c r="H5" s="9" t="s">
        <v>74</v>
      </c>
      <c r="I5" s="9" t="s">
        <v>75</v>
      </c>
      <c r="J5" s="9"/>
      <c r="K5" s="9" t="s">
        <v>64</v>
      </c>
      <c r="L5" s="9" t="s">
        <v>65</v>
      </c>
    </row>
    <row r="7" spans="1:22" ht="13" x14ac:dyDescent="0.25">
      <c r="A7" s="3" t="s">
        <v>5</v>
      </c>
      <c r="N7" s="63"/>
      <c r="O7" s="64"/>
      <c r="P7" s="64"/>
      <c r="Q7" s="64"/>
      <c r="R7" s="64"/>
      <c r="S7" s="64"/>
      <c r="T7" s="64"/>
      <c r="U7" s="64"/>
      <c r="V7" s="64"/>
    </row>
    <row r="8" spans="1:22" x14ac:dyDescent="0.25">
      <c r="N8" s="64"/>
      <c r="O8" s="64"/>
      <c r="P8" s="64"/>
      <c r="Q8" s="64"/>
      <c r="R8" s="64"/>
      <c r="S8" s="64"/>
      <c r="T8" s="64"/>
      <c r="U8" s="64"/>
      <c r="V8" s="64"/>
    </row>
    <row r="9" spans="1:22" x14ac:dyDescent="0.25">
      <c r="A9" s="3" t="s">
        <v>6</v>
      </c>
      <c r="N9" s="64"/>
      <c r="O9" s="64"/>
      <c r="P9" s="64"/>
      <c r="Q9" s="64"/>
      <c r="R9" s="64"/>
      <c r="S9" s="64"/>
      <c r="T9" s="64"/>
      <c r="U9" s="64"/>
      <c r="V9" s="64"/>
    </row>
    <row r="10" spans="1:22" x14ac:dyDescent="0.25">
      <c r="A10" s="11" t="s">
        <v>71</v>
      </c>
      <c r="B10" s="16">
        <v>0</v>
      </c>
      <c r="C10" s="17">
        <v>228.4</v>
      </c>
      <c r="D10" s="17"/>
      <c r="E10" s="17">
        <v>0</v>
      </c>
      <c r="F10" s="17">
        <v>228.4</v>
      </c>
      <c r="G10" s="17"/>
      <c r="H10" s="17">
        <v>0</v>
      </c>
      <c r="I10" s="17">
        <v>0</v>
      </c>
      <c r="J10" s="17"/>
      <c r="K10" s="17">
        <v>0</v>
      </c>
      <c r="L10" s="17">
        <v>0</v>
      </c>
      <c r="N10" s="64"/>
      <c r="O10" s="64"/>
      <c r="P10" s="64"/>
      <c r="Q10" s="64"/>
      <c r="R10" s="64"/>
      <c r="S10" s="64"/>
      <c r="T10" s="64"/>
      <c r="U10" s="64"/>
      <c r="V10" s="64"/>
    </row>
    <row r="11" spans="1:22" x14ac:dyDescent="0.25">
      <c r="A11" s="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N11" s="64"/>
      <c r="O11" s="64"/>
      <c r="P11" s="64"/>
      <c r="Q11" s="64"/>
      <c r="R11" s="64"/>
      <c r="S11" s="64"/>
      <c r="T11" s="64"/>
      <c r="U11" s="64"/>
      <c r="V11" s="64"/>
    </row>
    <row r="12" spans="1:22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N12" s="64"/>
      <c r="O12" s="64"/>
      <c r="P12" s="64"/>
      <c r="Q12" s="64"/>
      <c r="R12" s="64"/>
      <c r="S12" s="64"/>
      <c r="T12" s="64"/>
      <c r="U12" s="64"/>
      <c r="V12" s="64"/>
    </row>
    <row r="13" spans="1:22" x14ac:dyDescent="0.25">
      <c r="A13" s="3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N13" s="64"/>
      <c r="O13" s="64"/>
      <c r="P13" s="64"/>
      <c r="Q13" s="64"/>
      <c r="R13" s="64"/>
      <c r="S13" s="64"/>
      <c r="T13" s="64"/>
      <c r="U13" s="64"/>
      <c r="V13" s="64"/>
    </row>
    <row r="14" spans="1:22" x14ac:dyDescent="0.25">
      <c r="A14" s="1" t="s">
        <v>8</v>
      </c>
      <c r="B14" s="18">
        <v>-967.62</v>
      </c>
      <c r="C14" s="18">
        <f>VLOOKUP(A14,'Feb 19 vs Feb 18'!$A$13:$C$77,2,FALSE)</f>
        <v>1457.81</v>
      </c>
      <c r="D14" s="18"/>
      <c r="E14" s="18">
        <v>2399.14</v>
      </c>
      <c r="F14" s="16">
        <f>VLOOKUP(A14,'Feb 19 vs Feb 18'!$A$13:$C$77,3,FALSE)</f>
        <v>1723.3</v>
      </c>
      <c r="G14" s="16"/>
      <c r="H14" s="16">
        <f>VLOOKUP(A14,'Nov 19+18'!$A$12:$C$88,2,FALSE)</f>
        <v>18330.97</v>
      </c>
      <c r="I14" s="16">
        <f>VLOOKUP(A14,'Nov 19+18'!$A$12:$C$88,3,FALSE)</f>
        <v>5.27</v>
      </c>
      <c r="J14" s="16"/>
      <c r="K14" s="16">
        <f>VLOOKUP(A14,'Jun 19+Jun 18'!$A$12:$C$75,2,FALSE)</f>
        <v>3917.74</v>
      </c>
      <c r="L14" s="16">
        <f>VLOOKUP(A14,'Jun 19+Jun 18'!$A$12:$C$75,3,FALSE)</f>
        <v>1581.84</v>
      </c>
      <c r="N14" s="64"/>
      <c r="O14" s="64"/>
      <c r="P14" s="64"/>
      <c r="Q14" s="64"/>
      <c r="R14" s="64"/>
      <c r="S14" s="64"/>
      <c r="T14" s="64"/>
      <c r="U14" s="64"/>
      <c r="V14" s="64"/>
    </row>
    <row r="15" spans="1:22" x14ac:dyDescent="0.25">
      <c r="A15" s="1" t="s">
        <v>9</v>
      </c>
      <c r="B15" s="18">
        <v>463.75</v>
      </c>
      <c r="C15" s="18">
        <f>VLOOKUP(A15,'Feb 19 vs Feb 18'!$A$13:$C$77,2,FALSE)</f>
        <v>668.8</v>
      </c>
      <c r="D15" s="18"/>
      <c r="E15" s="18">
        <v>224.86</v>
      </c>
      <c r="F15" s="16">
        <f>VLOOKUP(A15,'Feb 19 vs Feb 18'!$A$13:$C$77,3,FALSE)</f>
        <v>486.25</v>
      </c>
      <c r="G15" s="16"/>
      <c r="H15" s="16">
        <f>VLOOKUP(A15,'Nov 19+18'!$A$12:$C$88,2,FALSE)</f>
        <v>351.79</v>
      </c>
      <c r="I15" s="16">
        <f>VLOOKUP(A15,'Nov 19+18'!$A$12:$C$88,3,FALSE)</f>
        <v>335.6</v>
      </c>
      <c r="J15" s="16"/>
      <c r="K15" s="16">
        <f>VLOOKUP(A15,'Jun 19+Jun 18'!$A$12:$C$75,2,FALSE)</f>
        <v>36.86</v>
      </c>
      <c r="L15" s="16">
        <f>VLOOKUP(A15,'Jun 19+Jun 18'!$A$12:$C$75,3,FALSE)</f>
        <v>133.63</v>
      </c>
      <c r="N15" s="64"/>
      <c r="O15" s="64"/>
      <c r="P15" s="64"/>
      <c r="Q15" s="64"/>
      <c r="R15" s="64"/>
      <c r="S15" s="64"/>
      <c r="T15" s="64"/>
      <c r="U15" s="64"/>
      <c r="V15" s="64"/>
    </row>
    <row r="16" spans="1:22" x14ac:dyDescent="0.25">
      <c r="A16" s="1" t="s">
        <v>10</v>
      </c>
      <c r="B16" s="18">
        <v>6098.12</v>
      </c>
      <c r="C16" s="18">
        <f>VLOOKUP(A16,'Feb 19 vs Feb 18'!$A$13:$C$77,2,FALSE)</f>
        <v>11058.92</v>
      </c>
      <c r="D16" s="18"/>
      <c r="E16" s="18">
        <v>6098.12</v>
      </c>
      <c r="F16" s="16">
        <f>VLOOKUP(A16,'Feb 19 vs Feb 18'!$A$13:$C$77,3,FALSE)</f>
        <v>10860.75</v>
      </c>
      <c r="G16" s="16"/>
      <c r="H16" s="16">
        <f>VLOOKUP(A16,'Nov 19+18'!$A$12:$C$88,2,FALSE)</f>
        <v>25.65</v>
      </c>
      <c r="I16" s="16">
        <f>VLOOKUP(A16,'Nov 19+18'!$A$12:$C$88,3,FALSE)</f>
        <v>8559.43</v>
      </c>
      <c r="J16" s="16"/>
      <c r="K16" s="16">
        <f>VLOOKUP(A16,'Jun 19+Jun 18'!$A$12:$C$75,2,FALSE)</f>
        <v>4813.8599999999997</v>
      </c>
      <c r="L16" s="16">
        <f>VLOOKUP(A16,'Jun 19+Jun 18'!$A$12:$C$75,3,FALSE)</f>
        <v>14563.81</v>
      </c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3" x14ac:dyDescent="0.25">
      <c r="A17" s="5" t="s">
        <v>11</v>
      </c>
      <c r="B17" s="19">
        <f>SUM(B10:B16)</f>
        <v>5594.25</v>
      </c>
      <c r="C17" s="19">
        <f>SUM(C10:C16)</f>
        <v>13413.93</v>
      </c>
      <c r="D17" s="19"/>
      <c r="E17" s="19">
        <f>SUM(E10:E16)</f>
        <v>8722.119999999999</v>
      </c>
      <c r="F17" s="19">
        <f>SUM(F10:F16)</f>
        <v>13298.7</v>
      </c>
      <c r="G17" s="19"/>
      <c r="H17" s="19">
        <f>SUM(H10:H16)</f>
        <v>18708.410000000003</v>
      </c>
      <c r="I17" s="19">
        <f>SUM(I10:I16)</f>
        <v>8900.3000000000011</v>
      </c>
      <c r="J17" s="19"/>
      <c r="K17" s="19">
        <f>SUM(K10:K16)</f>
        <v>8768.4599999999991</v>
      </c>
      <c r="L17" s="19">
        <f>SUM(L10:L16)</f>
        <v>16279.279999999999</v>
      </c>
      <c r="N17" s="64"/>
      <c r="O17" s="64"/>
      <c r="P17" s="64"/>
      <c r="Q17" s="64"/>
      <c r="R17" s="64"/>
      <c r="S17" s="64"/>
      <c r="T17" s="64"/>
      <c r="U17" s="65"/>
      <c r="V17" s="66"/>
    </row>
    <row r="18" spans="1:2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22" x14ac:dyDescent="0.25">
      <c r="A19" s="3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22" x14ac:dyDescent="0.25">
      <c r="A20" s="1" t="s">
        <v>13</v>
      </c>
      <c r="B20" s="18">
        <v>34401.21</v>
      </c>
      <c r="C20" s="18">
        <f>VLOOKUP(A20,'Feb 19 vs Feb 18'!$A$13:$C$77,2,FALSE)</f>
        <v>54843.63</v>
      </c>
      <c r="D20" s="18"/>
      <c r="E20" s="18">
        <v>34401.21</v>
      </c>
      <c r="F20" s="16">
        <f>VLOOKUP(A20,'Feb 19 vs Feb 18'!$A$13:$C$77,3,FALSE)</f>
        <v>54843.63</v>
      </c>
      <c r="G20" s="16"/>
      <c r="H20" s="16">
        <f>VLOOKUP(A20,'Nov 19+18'!$A$12:$C$88,2,FALSE)</f>
        <v>34401.21</v>
      </c>
      <c r="I20" s="16">
        <f>VLOOKUP(A20,'Nov 19+18'!$A$12:$C$88,3,FALSE)</f>
        <v>54843.63</v>
      </c>
      <c r="J20" s="16"/>
      <c r="K20" s="16">
        <f>VLOOKUP(A20,'Jun 19+Jun 18'!$A$12:$C$75,2,FALSE)</f>
        <v>34401.21</v>
      </c>
      <c r="L20" s="16">
        <f>VLOOKUP(A20,'Jun 19+Jun 18'!$A$12:$C$75,3,FALSE)</f>
        <v>54843.63</v>
      </c>
    </row>
    <row r="21" spans="1:22" x14ac:dyDescent="0.25">
      <c r="A21" s="5" t="s">
        <v>14</v>
      </c>
      <c r="B21" s="19">
        <f>SUM(B20:B20)</f>
        <v>34401.21</v>
      </c>
      <c r="C21" s="19">
        <f t="shared" ref="C21:L21" si="0">SUM(C20:C20)</f>
        <v>54843.63</v>
      </c>
      <c r="D21" s="19"/>
      <c r="E21" s="19">
        <f t="shared" si="0"/>
        <v>34401.21</v>
      </c>
      <c r="F21" s="19">
        <f t="shared" si="0"/>
        <v>54843.63</v>
      </c>
      <c r="G21" s="19"/>
      <c r="H21" s="19">
        <f t="shared" si="0"/>
        <v>34401.21</v>
      </c>
      <c r="I21" s="19">
        <f t="shared" si="0"/>
        <v>54843.63</v>
      </c>
      <c r="J21" s="19"/>
      <c r="K21" s="19">
        <f t="shared" si="0"/>
        <v>34401.21</v>
      </c>
      <c r="L21" s="19">
        <f t="shared" si="0"/>
        <v>54843.63</v>
      </c>
    </row>
    <row r="22" spans="1:22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22" x14ac:dyDescent="0.25">
      <c r="A23" s="3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22" x14ac:dyDescent="0.25">
      <c r="A24" s="1" t="s">
        <v>16</v>
      </c>
      <c r="B24" s="18">
        <v>3586.35</v>
      </c>
      <c r="C24" s="18">
        <f>VLOOKUP(A24,'Feb 19 vs Feb 18'!$A$13:$C$77,2,FALSE)</f>
        <v>3585</v>
      </c>
      <c r="D24" s="18"/>
      <c r="E24" s="18">
        <v>3586.35</v>
      </c>
      <c r="F24" s="16">
        <f>VLOOKUP(A24,'Feb 19 vs Feb 18'!$A$13:$C$77,3,FALSE)</f>
        <v>3585</v>
      </c>
      <c r="G24" s="16"/>
      <c r="H24" s="16">
        <f>VLOOKUP(A24,'Nov 19+18'!$A$12:$C$88,2,FALSE)</f>
        <v>3586.35</v>
      </c>
      <c r="I24" s="16">
        <f>VLOOKUP(A24,'Nov 19+18'!$A$12:$C$88,3,FALSE)</f>
        <v>3585</v>
      </c>
      <c r="J24" s="16"/>
      <c r="K24" s="16">
        <f>VLOOKUP(A24,'Jun 19+Jun 18'!$A$12:$C$75,2,FALSE)</f>
        <v>3586.35</v>
      </c>
      <c r="L24" s="16">
        <f>VLOOKUP(A24,'Jun 19+Jun 18'!$A$12:$C$75,3,FALSE)</f>
        <v>3585</v>
      </c>
    </row>
    <row r="25" spans="1:22" x14ac:dyDescent="0.25">
      <c r="A25" s="5" t="s">
        <v>17</v>
      </c>
      <c r="B25" s="19">
        <f>SUM(B24:B24)</f>
        <v>3586.35</v>
      </c>
      <c r="C25" s="19">
        <f t="shared" ref="C25:L25" si="1">SUM(C24:C24)</f>
        <v>3585</v>
      </c>
      <c r="D25" s="19"/>
      <c r="E25" s="19">
        <f t="shared" si="1"/>
        <v>3586.35</v>
      </c>
      <c r="F25" s="19">
        <f t="shared" si="1"/>
        <v>3585</v>
      </c>
      <c r="G25" s="19"/>
      <c r="H25" s="19">
        <f t="shared" si="1"/>
        <v>3586.35</v>
      </c>
      <c r="I25" s="19">
        <f t="shared" si="1"/>
        <v>3585</v>
      </c>
      <c r="J25" s="19"/>
      <c r="K25" s="19">
        <f t="shared" si="1"/>
        <v>3586.35</v>
      </c>
      <c r="L25" s="19">
        <f t="shared" si="1"/>
        <v>3585</v>
      </c>
    </row>
    <row r="26" spans="1:22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22" x14ac:dyDescent="0.25">
      <c r="A27" s="3" t="s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22" x14ac:dyDescent="0.25">
      <c r="A28" s="1" t="s">
        <v>19</v>
      </c>
      <c r="B28" s="18">
        <v>370</v>
      </c>
      <c r="C28" s="18">
        <f>VLOOKUP(A28,'Feb 19 vs Feb 18'!$A$13:$C$77,2,FALSE)</f>
        <v>300</v>
      </c>
      <c r="D28" s="18"/>
      <c r="E28" s="18">
        <v>370</v>
      </c>
      <c r="F28" s="16">
        <f>VLOOKUP(A28,'Feb 19 vs Feb 18'!$A$13:$C$77,3,FALSE)</f>
        <v>300</v>
      </c>
      <c r="G28" s="16"/>
      <c r="H28" s="16">
        <f>VLOOKUP(A28,'Nov 19+18'!$A$12:$C$88,2,FALSE)</f>
        <v>370</v>
      </c>
      <c r="I28" s="16">
        <f>VLOOKUP(A28,'Nov 19+18'!$A$12:$C$88,3,FALSE)</f>
        <v>300</v>
      </c>
      <c r="J28" s="16"/>
      <c r="K28" s="16">
        <f>VLOOKUP(A28,'Jun 19+Jun 18'!$A$12:$C$75,2,FALSE)</f>
        <v>370</v>
      </c>
      <c r="L28" s="16">
        <f>VLOOKUP(A28,'Jun 19+Jun 18'!$A$12:$C$75,3,FALSE)</f>
        <v>300</v>
      </c>
    </row>
    <row r="29" spans="1:22" x14ac:dyDescent="0.25">
      <c r="A29" s="5" t="s">
        <v>20</v>
      </c>
      <c r="B29" s="19">
        <f>SUM(B28:B28)</f>
        <v>370</v>
      </c>
      <c r="C29" s="19">
        <f t="shared" ref="C29:L29" si="2">SUM(C28:C28)</f>
        <v>300</v>
      </c>
      <c r="D29" s="19"/>
      <c r="E29" s="19">
        <f t="shared" si="2"/>
        <v>370</v>
      </c>
      <c r="F29" s="19">
        <f t="shared" si="2"/>
        <v>300</v>
      </c>
      <c r="G29" s="19"/>
      <c r="H29" s="19">
        <f t="shared" si="2"/>
        <v>370</v>
      </c>
      <c r="I29" s="19">
        <f t="shared" si="2"/>
        <v>300</v>
      </c>
      <c r="J29" s="19"/>
      <c r="K29" s="19">
        <f t="shared" si="2"/>
        <v>370</v>
      </c>
      <c r="L29" s="19">
        <f t="shared" si="2"/>
        <v>300</v>
      </c>
    </row>
    <row r="30" spans="1:22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22" x14ac:dyDescent="0.25">
      <c r="A31" s="3" t="s"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22" x14ac:dyDescent="0.25">
      <c r="A32" s="1" t="s">
        <v>22</v>
      </c>
      <c r="B32" s="18">
        <v>2467.35</v>
      </c>
      <c r="C32" s="18">
        <f>VLOOKUP(A32,'Feb 19 vs Feb 18'!$A$13:$C$77,2,FALSE)</f>
        <v>492.67</v>
      </c>
      <c r="D32" s="18"/>
      <c r="E32" s="18">
        <v>966.1</v>
      </c>
      <c r="F32" s="16">
        <f>VLOOKUP(A32,'Feb 19 vs Feb 18'!$A$13:$C$77,3,FALSE)</f>
        <v>689.75</v>
      </c>
      <c r="G32" s="16"/>
      <c r="H32" s="16">
        <f>VLOOKUP(A32,'Nov 19+18'!$A$12:$C$88,2,FALSE)</f>
        <v>2616.14</v>
      </c>
      <c r="I32" s="16">
        <f>VLOOKUP(A32,'Nov 19+18'!$A$12:$C$88,3,FALSE)</f>
        <v>707.33</v>
      </c>
      <c r="J32" s="16"/>
      <c r="K32" s="16">
        <f>VLOOKUP(A32,'Jun 19+Jun 18'!$A$12:$C$75,2,FALSE)</f>
        <v>2270.27</v>
      </c>
      <c r="L32" s="16">
        <f>VLOOKUP(A32,'Jun 19+Jun 18'!$A$12:$C$75,3,FALSE)</f>
        <v>2217.69</v>
      </c>
    </row>
    <row r="33" spans="1:12" x14ac:dyDescent="0.25">
      <c r="A33" s="1" t="s">
        <v>23</v>
      </c>
      <c r="B33" s="18">
        <v>3217.59</v>
      </c>
      <c r="C33" s="18">
        <f>VLOOKUP(A33,'Feb 19 vs Feb 18'!$A$13:$C$77,2,FALSE)</f>
        <v>2314.1999999999998</v>
      </c>
      <c r="D33" s="18"/>
      <c r="E33" s="18">
        <v>1356.84</v>
      </c>
      <c r="F33" s="16">
        <f>VLOOKUP(A33,'Feb 19 vs Feb 18'!$A$13:$C$77,3,FALSE)</f>
        <v>1679.27</v>
      </c>
      <c r="G33" s="16"/>
      <c r="H33" s="16">
        <f>VLOOKUP(A33,'Nov 19+18'!$A$12:$C$88,2,FALSE)</f>
        <v>6345.29</v>
      </c>
      <c r="I33" s="16">
        <f>VLOOKUP(A33,'Nov 19+18'!$A$12:$C$88,3,FALSE)</f>
        <v>2329.81</v>
      </c>
      <c r="J33" s="16"/>
      <c r="K33" s="16">
        <f>VLOOKUP(A33,'Jun 19+Jun 18'!$A$12:$C$75,2,FALSE)</f>
        <v>8491.0499999999993</v>
      </c>
      <c r="L33" s="16">
        <f>VLOOKUP(A33,'Jun 19+Jun 18'!$A$12:$C$75,3,FALSE)</f>
        <v>5955.78</v>
      </c>
    </row>
    <row r="34" spans="1:12" x14ac:dyDescent="0.25">
      <c r="A34" s="5" t="s">
        <v>24</v>
      </c>
      <c r="B34" s="19">
        <f>SUM(B32:B33)</f>
        <v>5684.9400000000005</v>
      </c>
      <c r="C34" s="19">
        <f t="shared" ref="C34:L34" si="3">SUM(C32:C33)</f>
        <v>2806.87</v>
      </c>
      <c r="D34" s="19"/>
      <c r="E34" s="19">
        <f t="shared" si="3"/>
        <v>2322.94</v>
      </c>
      <c r="F34" s="19">
        <f t="shared" si="3"/>
        <v>2369.02</v>
      </c>
      <c r="G34" s="19"/>
      <c r="H34" s="19">
        <f>SUM(H32:H33)</f>
        <v>8961.43</v>
      </c>
      <c r="I34" s="19">
        <f>SUM(I32:I33)</f>
        <v>3037.14</v>
      </c>
      <c r="J34" s="19"/>
      <c r="K34" s="19">
        <f t="shared" si="3"/>
        <v>10761.32</v>
      </c>
      <c r="L34" s="19">
        <f t="shared" si="3"/>
        <v>8173.4699999999993</v>
      </c>
    </row>
    <row r="35" spans="1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3" thickBot="1" x14ac:dyDescent="0.3">
      <c r="A36" s="6" t="s">
        <v>25</v>
      </c>
      <c r="B36" s="20">
        <f>(0+(0)+(B17)+(B21)+(B25)+(B29)+(B34))-(0)</f>
        <v>49636.75</v>
      </c>
      <c r="C36" s="20">
        <f t="shared" ref="C36:L36" si="4">(0+(0)+(C17)+(C21)+(C25)+(C29)+(C34))-(0)</f>
        <v>74949.429999999993</v>
      </c>
      <c r="D36" s="20"/>
      <c r="E36" s="20">
        <f t="shared" si="4"/>
        <v>49402.62</v>
      </c>
      <c r="F36" s="20">
        <f t="shared" si="4"/>
        <v>74396.350000000006</v>
      </c>
      <c r="G36" s="20"/>
      <c r="H36" s="20">
        <f>(0+(0)+(H17)+(H21)+(H25)+(H29)+(H34))-(0)</f>
        <v>66027.399999999994</v>
      </c>
      <c r="I36" s="20">
        <f>(0+(0)+(I17)+(I21)+(I25)+(I29)+(I34))-(0)</f>
        <v>70666.069999999992</v>
      </c>
      <c r="J36" s="20"/>
      <c r="K36" s="20">
        <f t="shared" si="4"/>
        <v>57887.34</v>
      </c>
      <c r="L36" s="20">
        <f t="shared" si="4"/>
        <v>83181.38</v>
      </c>
    </row>
    <row r="37" spans="1:12" ht="13" thickTop="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25">
      <c r="A38" s="3" t="s">
        <v>26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25">
      <c r="A39" s="1" t="s">
        <v>27</v>
      </c>
      <c r="B39" s="18">
        <v>2595.14</v>
      </c>
      <c r="C39" s="18">
        <f>VLOOKUP(A39,'Feb 19 vs Feb 18'!$A$13:$C$77,2,FALSE)</f>
        <v>3013.8</v>
      </c>
      <c r="D39" s="18"/>
      <c r="E39" s="18">
        <v>2595.14</v>
      </c>
      <c r="F39" s="16">
        <f>VLOOKUP(A39,'Feb 19 vs Feb 18'!$A$13:$C$77,3,FALSE)</f>
        <v>3052.29</v>
      </c>
      <c r="G39" s="16"/>
      <c r="H39" s="16">
        <f>VLOOKUP(A39,'Nov 19+18'!$A$12:$C$88,2,FALSE)</f>
        <v>2667.46</v>
      </c>
      <c r="I39" s="16">
        <f>VLOOKUP(A39,'Nov 19+18'!$A$12:$C$88,3,FALSE)</f>
        <v>3137.61</v>
      </c>
      <c r="J39" s="16"/>
      <c r="K39" s="16">
        <f>VLOOKUP(A39,'Jun 19+Jun 18'!$A$12:$C$75,2,FALSE)</f>
        <v>2845.91</v>
      </c>
      <c r="L39" s="16">
        <f>VLOOKUP(A39,'Jun 19+Jun 18'!$A$12:$C$75,3,FALSE)</f>
        <v>3348.58</v>
      </c>
    </row>
    <row r="40" spans="1:12" x14ac:dyDescent="0.25">
      <c r="A40" s="1" t="s">
        <v>28</v>
      </c>
      <c r="B40" s="18">
        <v>28849.17</v>
      </c>
      <c r="C40" s="18">
        <f>VLOOKUP(A40,'Feb 19 vs Feb 18'!$A$13:$C$77,2,FALSE)</f>
        <v>33567.870000000003</v>
      </c>
      <c r="D40" s="18"/>
      <c r="E40" s="18">
        <v>28849.17</v>
      </c>
      <c r="F40" s="16">
        <f>VLOOKUP(A40,'Feb 19 vs Feb 18'!$A$13:$C$77,3,FALSE)</f>
        <v>33966.94</v>
      </c>
      <c r="G40" s="16"/>
      <c r="H40" s="16">
        <f>VLOOKUP(A40,'Nov 19+18'!$A$12:$C$88,2,FALSE)</f>
        <v>29708.45</v>
      </c>
      <c r="I40" s="16">
        <f>VLOOKUP(A40,'Nov 19+18'!$A$12:$C$88,3,FALSE)</f>
        <v>34850.71</v>
      </c>
      <c r="J40" s="16"/>
      <c r="K40" s="16">
        <f>VLOOKUP(A40,'Jun 19+Jun 18'!$A$12:$C$75,2,FALSE)</f>
        <v>31828.959999999999</v>
      </c>
      <c r="L40" s="16">
        <f>VLOOKUP(A40,'Jun 19+Jun 18'!$A$12:$C$75,3,FALSE)</f>
        <v>35703.39</v>
      </c>
    </row>
    <row r="41" spans="1:12" x14ac:dyDescent="0.25">
      <c r="A41" s="1" t="s">
        <v>29</v>
      </c>
      <c r="B41" s="18">
        <v>3639.78</v>
      </c>
      <c r="C41" s="18">
        <f>VLOOKUP(A41,'Feb 19 vs Feb 18'!$A$13:$C$77,2,FALSE)</f>
        <v>5710.94</v>
      </c>
      <c r="D41" s="18"/>
      <c r="E41" s="18">
        <v>3639.78</v>
      </c>
      <c r="F41" s="16">
        <f>VLOOKUP(A41,'Feb 19 vs Feb 18'!$A$13:$C$77,3,FALSE)</f>
        <v>5883.31</v>
      </c>
      <c r="G41" s="16"/>
      <c r="H41" s="16">
        <f>VLOOKUP(A41,'Nov 19+18'!$A$12:$C$88,2,FALSE)</f>
        <v>4020.44</v>
      </c>
      <c r="I41" s="16">
        <f>VLOOKUP(A41,'Nov 19+18'!$A$12:$C$88,3,FALSE)</f>
        <v>6265.03</v>
      </c>
      <c r="J41" s="16"/>
      <c r="K41" s="16">
        <f>VLOOKUP(A41,'Jun 19+Jun 18'!$A$12:$C$75,2,FALSE)</f>
        <v>4959.82</v>
      </c>
      <c r="L41" s="16">
        <f>VLOOKUP(A41,'Jun 19+Jun 18'!$A$12:$C$75,3,FALSE)</f>
        <v>7196.36</v>
      </c>
    </row>
    <row r="42" spans="1:12" x14ac:dyDescent="0.25">
      <c r="A42" s="1" t="s">
        <v>30</v>
      </c>
      <c r="B42" s="18">
        <v>19151.25</v>
      </c>
      <c r="C42" s="18">
        <f>VLOOKUP(A42,'Feb 19 vs Feb 18'!$A$13:$C$77,2,FALSE)</f>
        <v>22465.68</v>
      </c>
      <c r="D42" s="18"/>
      <c r="E42" s="18">
        <v>19151.25</v>
      </c>
      <c r="F42" s="16">
        <f>VLOOKUP(A42,'Feb 19 vs Feb 18'!$A$13:$C$77,3,FALSE)</f>
        <v>22760.84</v>
      </c>
      <c r="G42" s="16"/>
      <c r="H42" s="16">
        <f>VLOOKUP(A42,'Nov 19+18'!$A$12:$C$88,2,FALSE)</f>
        <v>19736.13</v>
      </c>
      <c r="I42" s="16">
        <f>VLOOKUP(A42,'Nov 19+18'!$A$12:$C$88,3,FALSE)</f>
        <v>23414.46</v>
      </c>
      <c r="J42" s="16"/>
      <c r="K42" s="16">
        <f>VLOOKUP(A42,'Jun 19+Jun 18'!$A$12:$C$75,2,FALSE)</f>
        <v>21179.5</v>
      </c>
      <c r="L42" s="16">
        <f>VLOOKUP(A42,'Jun 19+Jun 18'!$A$12:$C$75,3,FALSE)</f>
        <v>22553.82</v>
      </c>
    </row>
    <row r="43" spans="1:12" x14ac:dyDescent="0.25">
      <c r="A43" s="1" t="s">
        <v>31</v>
      </c>
      <c r="B43" s="18">
        <v>7578.81</v>
      </c>
      <c r="C43" s="18">
        <f>VLOOKUP(A43,'Feb 19 vs Feb 18'!$A$13:$C$77,2,FALSE)</f>
        <v>10348.64</v>
      </c>
      <c r="D43" s="18"/>
      <c r="E43" s="18">
        <v>7578.81</v>
      </c>
      <c r="F43" s="16">
        <f>VLOOKUP(A43,'Feb 19 vs Feb 18'!$A$13:$C$77,3,FALSE)</f>
        <v>10538.41</v>
      </c>
      <c r="G43" s="16"/>
      <c r="H43" s="16">
        <f>VLOOKUP(A43,'Nov 19+18'!$A$12:$C$88,2,FALSE)</f>
        <v>8213.24</v>
      </c>
      <c r="I43" s="16">
        <f>VLOOKUP(A43,'Nov 19+18'!$A$12:$C$88,3,FALSE)</f>
        <v>10958.61</v>
      </c>
      <c r="J43" s="16"/>
      <c r="K43" s="16">
        <f>VLOOKUP(A43,'Jun 19+Jun 18'!$A$12:$C$75,2,FALSE)</f>
        <v>9521.7800000000007</v>
      </c>
      <c r="L43" s="16">
        <f>VLOOKUP(A43,'Jun 19+Jun 18'!$A$12:$C$75,3,FALSE)</f>
        <v>7636.45</v>
      </c>
    </row>
    <row r="44" spans="1:12" x14ac:dyDescent="0.25">
      <c r="A44" s="5" t="s">
        <v>32</v>
      </c>
      <c r="B44" s="19">
        <f>SUM(B39:B43)</f>
        <v>61814.149999999994</v>
      </c>
      <c r="C44" s="19">
        <f t="shared" ref="C44:L44" si="5">SUM(C39:C43)</f>
        <v>75106.930000000008</v>
      </c>
      <c r="D44" s="19"/>
      <c r="E44" s="19">
        <f t="shared" si="5"/>
        <v>61814.149999999994</v>
      </c>
      <c r="F44" s="19">
        <f t="shared" si="5"/>
        <v>76201.790000000008</v>
      </c>
      <c r="G44" s="19"/>
      <c r="H44" s="19">
        <f>SUM(H39:H43)</f>
        <v>64345.719999999994</v>
      </c>
      <c r="I44" s="19">
        <f>SUM(I39:I43)</f>
        <v>78626.42</v>
      </c>
      <c r="J44" s="19"/>
      <c r="K44" s="19">
        <f t="shared" si="5"/>
        <v>70335.97</v>
      </c>
      <c r="L44" s="19">
        <f t="shared" si="5"/>
        <v>76438.599999999991</v>
      </c>
    </row>
    <row r="45" spans="1:12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3" thickBot="1" x14ac:dyDescent="0.3">
      <c r="A46" s="6" t="s">
        <v>33</v>
      </c>
      <c r="B46" s="20">
        <f>(0+(0)+(B44)+(B36))-(0)</f>
        <v>111450.9</v>
      </c>
      <c r="C46" s="20">
        <f t="shared" ref="C46:L46" si="6">(0+(0)+(C44)+(C36))-(0)</f>
        <v>150056.35999999999</v>
      </c>
      <c r="D46" s="20"/>
      <c r="E46" s="20">
        <f t="shared" si="6"/>
        <v>111216.76999999999</v>
      </c>
      <c r="F46" s="20">
        <f t="shared" si="6"/>
        <v>150598.14000000001</v>
      </c>
      <c r="G46" s="20"/>
      <c r="H46" s="20">
        <f>(0+(0)+(H44)+(H36))-(0)</f>
        <v>130373.12</v>
      </c>
      <c r="I46" s="20">
        <f>(0+(0)+(I44)+(I36))-(0)</f>
        <v>149292.49</v>
      </c>
      <c r="J46" s="20"/>
      <c r="K46" s="20">
        <f t="shared" si="6"/>
        <v>128223.31</v>
      </c>
      <c r="L46" s="20">
        <f t="shared" si="6"/>
        <v>159619.97999999998</v>
      </c>
    </row>
    <row r="47" spans="1:12" ht="13" thickTop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25">
      <c r="A48" s="3" t="s">
        <v>34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25">
      <c r="A50" s="3" t="s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5">
      <c r="A51" s="11" t="s">
        <v>72</v>
      </c>
      <c r="B51" s="16">
        <v>0</v>
      </c>
      <c r="C51" s="16">
        <f>VLOOKUP(A51,'Feb 19 vs Feb 18'!$A$13:$C$77,2,FALSE)</f>
        <v>7718.25</v>
      </c>
      <c r="D51" s="16"/>
      <c r="E51" s="16">
        <v>0</v>
      </c>
      <c r="F51" s="16">
        <f>VLOOKUP(A51,'Feb 19 vs Feb 18'!$A$13:$C$77,3,FALSE)</f>
        <v>8818.25</v>
      </c>
      <c r="G51" s="16"/>
      <c r="H51" s="16">
        <f>VLOOKUP(A51,'Nov 19+18'!$A$12:$C$88,2,FALSE)</f>
        <v>0</v>
      </c>
      <c r="I51" s="16">
        <f>VLOOKUP(A51,'Nov 19+18'!$A$12:$C$88,3,FALSE)</f>
        <v>10740.92</v>
      </c>
      <c r="J51" s="16"/>
      <c r="K51" s="16">
        <v>0</v>
      </c>
      <c r="L51" s="16">
        <v>0</v>
      </c>
    </row>
    <row r="52" spans="1:12" x14ac:dyDescent="0.2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25">
      <c r="A54" s="3" t="s">
        <v>36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25">
      <c r="A55" s="1" t="s">
        <v>37</v>
      </c>
      <c r="B55" s="18">
        <v>-1477.08</v>
      </c>
      <c r="C55" s="18">
        <f>VLOOKUP(A55,'Feb 19 vs Feb 18'!$A$13:$C$77,2,FALSE)</f>
        <v>-1234.3699999999999</v>
      </c>
      <c r="D55" s="18"/>
      <c r="E55" s="18">
        <v>-3471.13</v>
      </c>
      <c r="F55" s="16">
        <f>VLOOKUP(A55,'Feb 19 vs Feb 18'!$A$13:$C$77,3,FALSE)</f>
        <v>-1171.83</v>
      </c>
      <c r="G55" s="16"/>
      <c r="H55" s="16">
        <f>VLOOKUP(A55,'Nov 19+18'!$A$12:$C$88,2,FALSE)</f>
        <v>-1759.53</v>
      </c>
      <c r="I55" s="16">
        <f>VLOOKUP(A55,'Nov 19+18'!$A$12:$C$88,3,FALSE)</f>
        <v>-2009.3</v>
      </c>
      <c r="J55" s="16"/>
      <c r="K55" s="16">
        <f>VLOOKUP(A55,'Jun 19+Jun 18'!$A$12:$C$75,2,FALSE)</f>
        <v>-1261.1099999999999</v>
      </c>
      <c r="L55" s="16">
        <f>VLOOKUP(A55,'Jun 19+Jun 18'!$A$12:$C$75,3,FALSE)</f>
        <v>-3968.11</v>
      </c>
    </row>
    <row r="56" spans="1:12" x14ac:dyDescent="0.25">
      <c r="A56" s="1" t="s">
        <v>38</v>
      </c>
      <c r="B56" s="18">
        <v>9038</v>
      </c>
      <c r="C56" s="18">
        <f>VLOOKUP(A56,'Feb 19 vs Feb 18'!$A$13:$C$77,2,FALSE)</f>
        <v>8432.33</v>
      </c>
      <c r="D56" s="18"/>
      <c r="E56" s="18">
        <v>7820</v>
      </c>
      <c r="F56" s="16">
        <f>VLOOKUP(A56,'Feb 19 vs Feb 18'!$A$13:$C$77,3,FALSE)</f>
        <v>10426.33</v>
      </c>
      <c r="G56" s="16"/>
      <c r="H56" s="16">
        <f>VLOOKUP(A56,'Nov 19+18'!$A$12:$C$88,2,FALSE)</f>
        <v>3336</v>
      </c>
      <c r="I56" s="16">
        <f>VLOOKUP(A56,'Nov 19+18'!$A$12:$C$88,3,FALSE)</f>
        <v>4812.33</v>
      </c>
      <c r="J56" s="16"/>
      <c r="K56" s="16">
        <f>VLOOKUP(A56,'Jun 19+Jun 18'!$A$12:$C$75,2,FALSE)</f>
        <v>4648</v>
      </c>
      <c r="L56" s="16">
        <f>VLOOKUP(A56,'Jun 19+Jun 18'!$A$12:$C$75,3,FALSE)</f>
        <v>3332.33</v>
      </c>
    </row>
    <row r="57" spans="1:12" x14ac:dyDescent="0.25">
      <c r="A57" s="5" t="s">
        <v>39</v>
      </c>
      <c r="B57" s="19">
        <f>SUM(B51:B56)</f>
        <v>7560.92</v>
      </c>
      <c r="C57" s="19">
        <f>SUM(C51:C56)</f>
        <v>14916.21</v>
      </c>
      <c r="D57" s="19"/>
      <c r="E57" s="19">
        <f>SUM(E51:E56)</f>
        <v>4348.87</v>
      </c>
      <c r="F57" s="19">
        <f>SUM(F51:F56)</f>
        <v>18072.75</v>
      </c>
      <c r="G57" s="19"/>
      <c r="H57" s="19">
        <f>SUM(H51:H56)</f>
        <v>1576.47</v>
      </c>
      <c r="I57" s="19">
        <f>SUM(I51:I56)</f>
        <v>13543.95</v>
      </c>
      <c r="J57" s="19"/>
      <c r="K57" s="19">
        <f>SUM(K51:K56)</f>
        <v>3386.8900000000003</v>
      </c>
      <c r="L57" s="19">
        <f>SUM(L51:L56)</f>
        <v>-635.7800000000002</v>
      </c>
    </row>
    <row r="58" spans="1:12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5">
      <c r="A59" s="3" t="s">
        <v>40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25">
      <c r="A60" s="1" t="s">
        <v>41</v>
      </c>
      <c r="B60" s="18">
        <v>3643.6</v>
      </c>
      <c r="C60" s="18">
        <f>VLOOKUP(A60,'Feb 19 vs Feb 18'!$A$13:$C$77,2,FALSE)</f>
        <v>11690.16</v>
      </c>
      <c r="D60" s="18"/>
      <c r="E60" s="18">
        <v>4443.6000000000004</v>
      </c>
      <c r="F60" s="16">
        <f>VLOOKUP(A60,'Feb 19 vs Feb 18'!$A$13:$C$77,3,FALSE)</f>
        <v>9980.16</v>
      </c>
      <c r="G60" s="16"/>
      <c r="H60" s="16">
        <f>VLOOKUP(A60,'Nov 19+18'!$A$12:$C$88,2,FALSE)</f>
        <v>4436.6000000000004</v>
      </c>
      <c r="I60" s="16">
        <f>VLOOKUP(A60,'Nov 19+18'!$A$12:$C$88,3,FALSE)</f>
        <v>10018.16</v>
      </c>
      <c r="J60" s="16"/>
      <c r="K60" s="16">
        <f>VLOOKUP(A60,'Jun 19+Jun 18'!$A$12:$C$75,2,FALSE)</f>
        <v>6685.6</v>
      </c>
      <c r="L60" s="16">
        <f>VLOOKUP(A60,'Jun 19+Jun 18'!$A$12:$C$75,3,FALSE)</f>
        <v>9350.42</v>
      </c>
    </row>
    <row r="61" spans="1:12" x14ac:dyDescent="0.25">
      <c r="A61" s="11" t="s">
        <v>67</v>
      </c>
      <c r="B61" s="18">
        <v>0</v>
      </c>
      <c r="C61" s="18">
        <f>VLOOKUP(A61,'Feb 19 vs Feb 18'!$A$13:$C$77,2,FALSE)</f>
        <v>-210.16</v>
      </c>
      <c r="D61" s="18"/>
      <c r="E61" s="18">
        <v>0</v>
      </c>
      <c r="F61" s="16">
        <f>VLOOKUP(A61,'Feb 19 vs Feb 18'!$A$13:$C$77,3,FALSE)</f>
        <v>-210.16</v>
      </c>
      <c r="G61" s="16"/>
      <c r="H61" s="16">
        <f>VLOOKUP(A61,'Nov 19+18'!$A$12:$C$88,2,FALSE)</f>
        <v>0</v>
      </c>
      <c r="I61" s="16">
        <f>VLOOKUP(A61,'Nov 19+18'!$A$12:$C$88,3,FALSE)</f>
        <v>376.84</v>
      </c>
      <c r="J61" s="16"/>
      <c r="K61" s="16">
        <f>VLOOKUP(A61,'Jun 19+Jun 18'!$A$12:$C$75,2,FALSE)</f>
        <v>0</v>
      </c>
      <c r="L61" s="16">
        <f>VLOOKUP(A61,'Jun 19+Jun 18'!$A$12:$C$75,3,FALSE)</f>
        <v>6830.84</v>
      </c>
    </row>
    <row r="62" spans="1:12" x14ac:dyDescent="0.25">
      <c r="A62" s="1" t="s">
        <v>42</v>
      </c>
      <c r="B62" s="18">
        <v>2672.72</v>
      </c>
      <c r="C62" s="18">
        <f>VLOOKUP(A62,'Feb 19 vs Feb 18'!$A$13:$C$77,2,FALSE)</f>
        <v>5719.01</v>
      </c>
      <c r="D62" s="18"/>
      <c r="E62" s="18">
        <v>1824.64</v>
      </c>
      <c r="F62" s="16">
        <f>VLOOKUP(A62,'Feb 19 vs Feb 18'!$A$13:$C$77,3,FALSE)</f>
        <v>3398.07</v>
      </c>
      <c r="G62" s="16"/>
      <c r="H62" s="16">
        <f>VLOOKUP(A62,'Nov 19+18'!$A$12:$C$88,2,FALSE)</f>
        <v>3710.51</v>
      </c>
      <c r="I62" s="16">
        <f>VLOOKUP(A62,'Nov 19+18'!$A$12:$C$88,3,FALSE)</f>
        <v>4992.1499999999996</v>
      </c>
      <c r="J62" s="16"/>
      <c r="K62" s="16">
        <f>VLOOKUP(A62,'Jun 19+Jun 18'!$A$12:$C$75,2,FALSE)</f>
        <v>7004.32</v>
      </c>
      <c r="L62" s="16">
        <f>VLOOKUP(A62,'Jun 19+Jun 18'!$A$12:$C$75,3,FALSE)</f>
        <v>6940.26</v>
      </c>
    </row>
    <row r="63" spans="1:12" x14ac:dyDescent="0.25">
      <c r="A63" s="1" t="s">
        <v>43</v>
      </c>
      <c r="B63" s="18">
        <v>-0.08</v>
      </c>
      <c r="C63" s="18">
        <v>0</v>
      </c>
      <c r="D63" s="18"/>
      <c r="E63" s="18">
        <v>-0.08</v>
      </c>
      <c r="F63" s="16">
        <v>0</v>
      </c>
      <c r="G63" s="16"/>
      <c r="H63" s="16">
        <f>VLOOKUP(A63,'Nov 19+18'!$A$12:$C$88,2,FALSE)</f>
        <v>-0.08</v>
      </c>
      <c r="I63" s="16">
        <f>VLOOKUP(A63,'Nov 19+18'!$A$12:$C$88,3,FALSE)</f>
        <v>0</v>
      </c>
      <c r="J63" s="16"/>
      <c r="K63" s="16">
        <v>0</v>
      </c>
      <c r="L63" s="16">
        <v>0</v>
      </c>
    </row>
    <row r="64" spans="1:12" x14ac:dyDescent="0.25">
      <c r="A64" s="5" t="s">
        <v>44</v>
      </c>
      <c r="B64" s="19">
        <f>SUM(B60:B63)</f>
        <v>6316.24</v>
      </c>
      <c r="C64" s="19">
        <f>SUM(C60:C63)</f>
        <v>17199.010000000002</v>
      </c>
      <c r="D64" s="19"/>
      <c r="E64" s="19">
        <f>SUM(E60:E63)</f>
        <v>6268.1600000000008</v>
      </c>
      <c r="F64" s="19">
        <f>SUM(F60:F63)</f>
        <v>13168.07</v>
      </c>
      <c r="G64" s="19"/>
      <c r="H64" s="19">
        <f>SUM(H60:H63)</f>
        <v>8147.0300000000007</v>
      </c>
      <c r="I64" s="19">
        <f>SUM(I60:I63)</f>
        <v>15387.15</v>
      </c>
      <c r="J64" s="19"/>
      <c r="K64" s="19">
        <f>SUM(K60:K63)</f>
        <v>13689.92</v>
      </c>
      <c r="L64" s="19">
        <f>SUM(L60:L63)</f>
        <v>23121.52</v>
      </c>
    </row>
    <row r="65" spans="1:12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25">
      <c r="A66" s="3" t="s">
        <v>45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25">
      <c r="A67" s="1" t="s">
        <v>46</v>
      </c>
      <c r="B67" s="18">
        <v>12059.69</v>
      </c>
      <c r="C67" s="18">
        <f>VLOOKUP(A67,'Feb 19 vs Feb 18'!$A$13:$C$77,2,FALSE)</f>
        <v>62879.96</v>
      </c>
      <c r="D67" s="18"/>
      <c r="E67" s="18">
        <v>44987.69</v>
      </c>
      <c r="F67" s="18">
        <f>VLOOKUP(A67,'Feb 19 vs Feb 18'!$A$13:$C$77,3,FALSE)</f>
        <v>57291.85</v>
      </c>
      <c r="G67" s="16"/>
      <c r="H67" s="16">
        <f>VLOOKUP(A67,'Nov 19+18'!$A$12:$C$88,2,FALSE)</f>
        <v>55950.71</v>
      </c>
      <c r="I67" s="16">
        <f>VLOOKUP(A67,'Nov 19+18'!$A$12:$C$88,3,FALSE)</f>
        <v>49063.71</v>
      </c>
      <c r="J67" s="16"/>
      <c r="K67" s="16">
        <f>VLOOKUP(A67,'Jun 19+Jun 18'!$A$12:$C$75,2,FALSE)</f>
        <v>59688.42</v>
      </c>
      <c r="L67" s="16">
        <f>VLOOKUP(A67,'Jun 19+Jun 18'!$A$12:$C$75,3,FALSE)</f>
        <v>37543.5</v>
      </c>
    </row>
    <row r="68" spans="1:12" x14ac:dyDescent="0.25">
      <c r="A68" s="5" t="s">
        <v>47</v>
      </c>
      <c r="B68" s="19">
        <f>SUM(B67:B67)</f>
        <v>12059.69</v>
      </c>
      <c r="C68" s="19">
        <f t="shared" ref="C68:L68" si="7">SUM(C67:C67)</f>
        <v>62879.96</v>
      </c>
      <c r="D68" s="19"/>
      <c r="E68" s="19">
        <f t="shared" si="7"/>
        <v>44987.69</v>
      </c>
      <c r="F68" s="19">
        <f t="shared" si="7"/>
        <v>57291.85</v>
      </c>
      <c r="G68" s="19"/>
      <c r="H68" s="19">
        <f>SUM(H67:H67)</f>
        <v>55950.71</v>
      </c>
      <c r="I68" s="19">
        <f>SUM(I67:I67)</f>
        <v>49063.71</v>
      </c>
      <c r="J68" s="19"/>
      <c r="K68" s="19">
        <f t="shared" si="7"/>
        <v>59688.42</v>
      </c>
      <c r="L68" s="19">
        <f t="shared" si="7"/>
        <v>37543.5</v>
      </c>
    </row>
    <row r="69" spans="1:12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3" thickBot="1" x14ac:dyDescent="0.3">
      <c r="A70" s="6" t="s">
        <v>48</v>
      </c>
      <c r="B70" s="20">
        <f>(0+(0)+(B57)+(B64)+(B68))-(0)</f>
        <v>25936.85</v>
      </c>
      <c r="C70" s="20">
        <f t="shared" ref="C70:L70" si="8">(0+(0)+(C57)+(C64)+(C68))-(0)</f>
        <v>94995.18</v>
      </c>
      <c r="D70" s="20"/>
      <c r="E70" s="20">
        <f t="shared" si="8"/>
        <v>55604.72</v>
      </c>
      <c r="F70" s="20">
        <f t="shared" si="8"/>
        <v>88532.67</v>
      </c>
      <c r="G70" s="20"/>
      <c r="H70" s="20">
        <f>(0+(0)+(H57)+(H64)+(H68))-(0)</f>
        <v>65674.209999999992</v>
      </c>
      <c r="I70" s="20">
        <f>(0+(0)+(I57)+(I64)+(I68))-(0)</f>
        <v>77994.81</v>
      </c>
      <c r="J70" s="20"/>
      <c r="K70" s="20">
        <f t="shared" si="8"/>
        <v>76765.23</v>
      </c>
      <c r="L70" s="20">
        <f t="shared" si="8"/>
        <v>60029.240000000005</v>
      </c>
    </row>
    <row r="71" spans="1:12" ht="13" thickTop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25">
      <c r="A72" s="3" t="s">
        <v>49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5">
      <c r="A73" s="1" t="s">
        <v>50</v>
      </c>
      <c r="B73" s="18">
        <v>10000</v>
      </c>
      <c r="C73" s="18">
        <v>0</v>
      </c>
      <c r="D73" s="18"/>
      <c r="E73" s="18">
        <v>10000</v>
      </c>
      <c r="F73" s="18">
        <v>0</v>
      </c>
      <c r="G73" s="16"/>
      <c r="H73" s="16">
        <f>VLOOKUP(A73,'Nov 19+18'!$A$12:$C$88,2,FALSE)</f>
        <v>10000</v>
      </c>
      <c r="I73" s="16">
        <f>VLOOKUP(A73,'Nov 19+18'!$A$12:$C$88,3,FALSE)</f>
        <v>0</v>
      </c>
      <c r="J73" s="16"/>
      <c r="K73" s="18">
        <v>0</v>
      </c>
      <c r="L73" s="18">
        <v>0</v>
      </c>
    </row>
    <row r="74" spans="1:12" x14ac:dyDescent="0.25">
      <c r="A74" s="1" t="s">
        <v>51</v>
      </c>
      <c r="B74" s="18">
        <v>5000</v>
      </c>
      <c r="C74" s="18">
        <v>0</v>
      </c>
      <c r="D74" s="18"/>
      <c r="E74" s="18">
        <v>5000</v>
      </c>
      <c r="F74" s="18">
        <v>0</v>
      </c>
      <c r="G74" s="16"/>
      <c r="H74" s="16">
        <f>VLOOKUP(A74,'Nov 19+18'!$A$12:$C$88,2,FALSE)</f>
        <v>5000</v>
      </c>
      <c r="I74" s="16">
        <f>VLOOKUP(A74,'Nov 19+18'!$A$12:$C$88,3,FALSE)</f>
        <v>0</v>
      </c>
      <c r="J74" s="16"/>
      <c r="K74" s="18">
        <v>0</v>
      </c>
      <c r="L74" s="18">
        <v>0</v>
      </c>
    </row>
    <row r="75" spans="1:12" x14ac:dyDescent="0.25">
      <c r="A75" s="1" t="s">
        <v>52</v>
      </c>
      <c r="B75" s="18">
        <v>10000</v>
      </c>
      <c r="C75" s="18">
        <v>0</v>
      </c>
      <c r="D75" s="18"/>
      <c r="E75" s="18">
        <v>10000</v>
      </c>
      <c r="F75" s="18">
        <v>0</v>
      </c>
      <c r="G75" s="16"/>
      <c r="H75" s="16">
        <f>VLOOKUP(A75,'Nov 19+18'!$A$12:$C$88,2,FALSE)</f>
        <v>10000</v>
      </c>
      <c r="I75" s="16">
        <f>VLOOKUP(A75,'Nov 19+18'!$A$12:$C$88,3,FALSE)</f>
        <v>0</v>
      </c>
      <c r="J75" s="16"/>
      <c r="K75" s="18">
        <v>0</v>
      </c>
      <c r="L75" s="18">
        <v>0</v>
      </c>
    </row>
    <row r="76" spans="1:12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A77" s="3" t="s">
        <v>53</v>
      </c>
      <c r="B77" s="16"/>
      <c r="C77" s="16"/>
      <c r="D77" s="16"/>
      <c r="E77" s="16"/>
      <c r="F77" s="16"/>
      <c r="G77" s="16"/>
      <c r="H77" s="16">
        <f>VLOOKUP(A77,'Nov 19+18'!$A$12:$C$88,2,FALSE)</f>
        <v>0</v>
      </c>
      <c r="I77" s="16">
        <f>VLOOKUP(A77,'Nov 19+18'!$A$12:$C$88,3,FALSE)</f>
        <v>0</v>
      </c>
      <c r="J77" s="16"/>
      <c r="K77" s="16"/>
      <c r="L77" s="16"/>
    </row>
    <row r="78" spans="1:12" x14ac:dyDescent="0.25">
      <c r="A78" s="1" t="s">
        <v>54</v>
      </c>
      <c r="B78" s="18">
        <v>3.97</v>
      </c>
      <c r="C78" s="18">
        <v>0</v>
      </c>
      <c r="D78" s="18"/>
      <c r="E78" s="18">
        <v>3.97</v>
      </c>
      <c r="F78" s="18">
        <v>0</v>
      </c>
      <c r="G78" s="16"/>
      <c r="H78" s="16">
        <f>VLOOKUP(A78,'Nov 19+18'!$A$12:$C$88,2,FALSE)</f>
        <v>3.95</v>
      </c>
      <c r="I78" s="16">
        <f>VLOOKUP(A78,'Nov 19+18'!$A$12:$C$88,3,FALSE)</f>
        <v>0</v>
      </c>
      <c r="J78" s="16"/>
      <c r="K78" s="18">
        <v>0</v>
      </c>
      <c r="L78" s="18">
        <v>0</v>
      </c>
    </row>
    <row r="79" spans="1:12" x14ac:dyDescent="0.25">
      <c r="A79" s="5" t="s">
        <v>55</v>
      </c>
      <c r="B79" s="19">
        <f>SUM(B78:B78)</f>
        <v>3.97</v>
      </c>
      <c r="C79" s="19">
        <f t="shared" ref="C79:L79" si="9">SUM(C78:C78)</f>
        <v>0</v>
      </c>
      <c r="D79" s="19"/>
      <c r="E79" s="19">
        <f t="shared" si="9"/>
        <v>3.97</v>
      </c>
      <c r="F79" s="19">
        <f t="shared" si="9"/>
        <v>0</v>
      </c>
      <c r="G79" s="19"/>
      <c r="H79" s="19">
        <f t="shared" si="9"/>
        <v>3.95</v>
      </c>
      <c r="I79" s="19">
        <f t="shared" si="9"/>
        <v>0</v>
      </c>
      <c r="J79" s="19"/>
      <c r="K79" s="19">
        <f t="shared" si="9"/>
        <v>0</v>
      </c>
      <c r="L79" s="19">
        <f t="shared" si="9"/>
        <v>0</v>
      </c>
    </row>
    <row r="80" spans="1:12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3" thickBot="1" x14ac:dyDescent="0.3">
      <c r="A81" s="6" t="s">
        <v>56</v>
      </c>
      <c r="B81" s="20">
        <f>(0+((B73+B74+B75))+(B79))-(0)</f>
        <v>25003.97</v>
      </c>
      <c r="C81" s="20">
        <f t="shared" ref="C81:L81" si="10">(0+((C73+C74+C75))+(C79))-(0)</f>
        <v>0</v>
      </c>
      <c r="D81" s="20"/>
      <c r="E81" s="20">
        <f t="shared" si="10"/>
        <v>25003.97</v>
      </c>
      <c r="F81" s="20">
        <f t="shared" si="10"/>
        <v>0</v>
      </c>
      <c r="G81" s="20"/>
      <c r="H81" s="20">
        <f>(0+((H73+H74+H75))+(H79))-(0)</f>
        <v>25003.95</v>
      </c>
      <c r="I81" s="20">
        <f>(0+((I73+I74+I75))+(I79))-(0)</f>
        <v>0</v>
      </c>
      <c r="J81" s="20"/>
      <c r="K81" s="20">
        <f t="shared" si="10"/>
        <v>0</v>
      </c>
      <c r="L81" s="20">
        <f t="shared" si="10"/>
        <v>0</v>
      </c>
    </row>
    <row r="82" spans="1:12" ht="13" thickTop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3" thickBot="1" x14ac:dyDescent="0.3">
      <c r="A83" s="6" t="s">
        <v>57</v>
      </c>
      <c r="B83" s="20">
        <f>(0+(0)+(B70)+(B81))-(0)</f>
        <v>50940.82</v>
      </c>
      <c r="C83" s="20">
        <f t="shared" ref="C83:L83" si="11">(0+(0)+(C70)+(C81))-(0)</f>
        <v>94995.18</v>
      </c>
      <c r="D83" s="20"/>
      <c r="E83" s="20">
        <f t="shared" si="11"/>
        <v>80608.69</v>
      </c>
      <c r="F83" s="20">
        <f t="shared" si="11"/>
        <v>88532.67</v>
      </c>
      <c r="G83" s="20"/>
      <c r="H83" s="20">
        <f>(0+(0)+(H70)+(H81))-(0)</f>
        <v>90678.159999999989</v>
      </c>
      <c r="I83" s="20">
        <f>(0+(0)+(I70)+(I81))-(0)</f>
        <v>77994.81</v>
      </c>
      <c r="J83" s="20"/>
      <c r="K83" s="20">
        <f t="shared" si="11"/>
        <v>76765.23</v>
      </c>
      <c r="L83" s="20">
        <f t="shared" si="11"/>
        <v>60029.240000000005</v>
      </c>
    </row>
    <row r="84" spans="1:12" ht="13" thickTop="1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3" thickBot="1" x14ac:dyDescent="0.3">
      <c r="A85" s="6" t="s">
        <v>58</v>
      </c>
      <c r="B85" s="20">
        <f>(B46)-(B83)</f>
        <v>60510.079999999994</v>
      </c>
      <c r="C85" s="20">
        <f t="shared" ref="C85:L85" si="12">(C46)-(C83)</f>
        <v>55061.179999999993</v>
      </c>
      <c r="D85" s="20"/>
      <c r="E85" s="20">
        <f t="shared" si="12"/>
        <v>30608.079999999987</v>
      </c>
      <c r="F85" s="20">
        <f t="shared" si="12"/>
        <v>62065.470000000016</v>
      </c>
      <c r="G85" s="20"/>
      <c r="H85" s="20">
        <f>(H46)-(H83)</f>
        <v>39694.960000000006</v>
      </c>
      <c r="I85" s="20">
        <f>(I46)-(I83)</f>
        <v>71297.679999999993</v>
      </c>
      <c r="J85" s="20"/>
      <c r="K85" s="20">
        <f t="shared" si="12"/>
        <v>51458.080000000002</v>
      </c>
      <c r="L85" s="20">
        <f t="shared" si="12"/>
        <v>99590.739999999976</v>
      </c>
    </row>
    <row r="86" spans="1:12" ht="13" thickTop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25">
      <c r="A87" s="3" t="s">
        <v>59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25">
      <c r="A88" s="1" t="s">
        <v>60</v>
      </c>
      <c r="B88" s="11">
        <v>9052</v>
      </c>
      <c r="C88" s="18">
        <f>VLOOKUP(A88,'Feb 19 vs Feb 18'!$A$13:$C$77,2,FALSE)</f>
        <v>-44529.56</v>
      </c>
      <c r="D88" s="18"/>
      <c r="E88" s="18">
        <v>-20850</v>
      </c>
      <c r="F88" s="16">
        <f>VLOOKUP(A88,'Feb 19 vs Feb 18'!$A$13:$C$77,3,FALSE)</f>
        <v>-37525.269999999997</v>
      </c>
      <c r="G88" s="16"/>
      <c r="H88" s="16">
        <f>VLOOKUP(A88,'Nov 19+18'!$A$12:$C$88,2,FALSE)</f>
        <v>-11763.12</v>
      </c>
      <c r="I88" s="16">
        <f>VLOOKUP(A88,'Nov 19+18'!$A$12:$C$88,3,FALSE)</f>
        <v>-28293.06</v>
      </c>
      <c r="J88" s="16"/>
      <c r="K88" s="16">
        <f>VLOOKUP(A88,'Jun 19+Jun 18'!$A$12:$C$75,2,FALSE)</f>
        <v>-48650.81</v>
      </c>
      <c r="L88" s="16">
        <f>VLOOKUP(A88,'Jun 19+Jun 18'!$A$12:$C$75,3,FALSE)</f>
        <v>-17160</v>
      </c>
    </row>
    <row r="89" spans="1:12" x14ac:dyDescent="0.25">
      <c r="A89" s="1" t="s">
        <v>61</v>
      </c>
      <c r="B89" s="11">
        <v>51458.080000000002</v>
      </c>
      <c r="C89" s="18">
        <f>VLOOKUP(A89,'Feb 19 vs Feb 18'!$A$13:$C$77,2,FALSE)</f>
        <v>100108.89</v>
      </c>
      <c r="D89" s="18"/>
      <c r="E89" s="18">
        <v>51458.080000000002</v>
      </c>
      <c r="F89" s="16">
        <f>VLOOKUP(A89,'Feb 19 vs Feb 18'!$A$13:$C$77,3,FALSE)</f>
        <v>100108.89</v>
      </c>
      <c r="G89" s="16"/>
      <c r="H89" s="16">
        <f>VLOOKUP(A89,'Nov 19+18'!$A$12:$C$88,2,FALSE)</f>
        <v>51458.080000000002</v>
      </c>
      <c r="I89" s="16">
        <f>VLOOKUP(A89,'Nov 19+18'!$A$12:$C$88,3,FALSE)</f>
        <v>100108.89</v>
      </c>
      <c r="J89" s="16"/>
      <c r="K89" s="16">
        <f>VLOOKUP(A89,'Jun 19+Jun 18'!$A$12:$C$75,2,FALSE)</f>
        <v>100108.89</v>
      </c>
      <c r="L89" s="16">
        <f>VLOOKUP(A89,'Jun 19+Jun 18'!$A$12:$C$75,3,FALSE)</f>
        <v>117268.89</v>
      </c>
    </row>
    <row r="90" spans="1:12" ht="13" thickBot="1" x14ac:dyDescent="0.3">
      <c r="A90" s="6" t="s">
        <v>62</v>
      </c>
      <c r="B90" s="20">
        <f>SUM(B88:B89)</f>
        <v>60510.080000000002</v>
      </c>
      <c r="C90" s="20">
        <f t="shared" ref="C90:L90" si="13">SUM(C88:C89)</f>
        <v>55579.33</v>
      </c>
      <c r="D90" s="20"/>
      <c r="E90" s="20">
        <f t="shared" si="13"/>
        <v>30608.080000000002</v>
      </c>
      <c r="F90" s="20">
        <f t="shared" si="13"/>
        <v>62583.62</v>
      </c>
      <c r="G90" s="20"/>
      <c r="H90" s="20">
        <f t="shared" si="13"/>
        <v>39694.959999999999</v>
      </c>
      <c r="I90" s="20">
        <f t="shared" si="13"/>
        <v>71815.83</v>
      </c>
      <c r="J90" s="20"/>
      <c r="K90" s="20">
        <f t="shared" si="13"/>
        <v>51458.080000000002</v>
      </c>
      <c r="L90" s="20">
        <f t="shared" si="13"/>
        <v>100108.89</v>
      </c>
    </row>
    <row r="91" spans="1:12" ht="13" thickTop="1" x14ac:dyDescent="0.25"/>
  </sheetData>
  <mergeCells count="3">
    <mergeCell ref="A1:L1"/>
    <mergeCell ref="A2:L2"/>
    <mergeCell ref="A3: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9"/>
  <sheetViews>
    <sheetView workbookViewId="0">
      <selection activeCell="B5" sqref="B5:C5"/>
    </sheetView>
  </sheetViews>
  <sheetFormatPr defaultRowHeight="12.5" x14ac:dyDescent="0.25"/>
  <cols>
    <col min="1" max="1" width="33.36328125" bestFit="1" customWidth="1"/>
    <col min="2" max="3" width="11.26953125" bestFit="1" customWidth="1"/>
  </cols>
  <sheetData>
    <row r="1" spans="1:3" ht="15.5" x14ac:dyDescent="0.25">
      <c r="A1" s="61" t="s">
        <v>0</v>
      </c>
      <c r="B1" s="61"/>
      <c r="C1" s="61"/>
    </row>
    <row r="2" spans="1:3" ht="13" x14ac:dyDescent="0.25">
      <c r="A2" s="62" t="s">
        <v>1</v>
      </c>
      <c r="B2" s="62"/>
      <c r="C2" s="62"/>
    </row>
    <row r="3" spans="1:3" ht="13" x14ac:dyDescent="0.25">
      <c r="A3" s="62" t="s">
        <v>73</v>
      </c>
      <c r="B3" s="62"/>
      <c r="C3" s="62"/>
    </row>
    <row r="5" spans="1:3" ht="13" x14ac:dyDescent="0.25">
      <c r="A5" s="9"/>
      <c r="B5" s="9" t="s">
        <v>74</v>
      </c>
      <c r="C5" s="9" t="s">
        <v>75</v>
      </c>
    </row>
    <row r="7" spans="1:3" x14ac:dyDescent="0.25">
      <c r="A7" s="10" t="s">
        <v>5</v>
      </c>
    </row>
    <row r="9" spans="1:3" x14ac:dyDescent="0.25">
      <c r="A9" s="10" t="s">
        <v>6</v>
      </c>
    </row>
    <row r="11" spans="1:3" x14ac:dyDescent="0.25">
      <c r="A11" s="10" t="s">
        <v>7</v>
      </c>
    </row>
    <row r="12" spans="1:3" x14ac:dyDescent="0.25">
      <c r="A12" s="11" t="s">
        <v>8</v>
      </c>
      <c r="B12" s="11">
        <v>18330.97</v>
      </c>
      <c r="C12" s="11">
        <v>5.27</v>
      </c>
    </row>
    <row r="13" spans="1:3" x14ac:dyDescent="0.25">
      <c r="A13" s="11" t="s">
        <v>9</v>
      </c>
      <c r="B13" s="11">
        <v>351.79</v>
      </c>
      <c r="C13" s="11">
        <v>335.6</v>
      </c>
    </row>
    <row r="14" spans="1:3" x14ac:dyDescent="0.25">
      <c r="A14" s="11" t="s">
        <v>10</v>
      </c>
      <c r="B14" s="11">
        <v>25.65</v>
      </c>
      <c r="C14" s="11">
        <v>8559.43</v>
      </c>
    </row>
    <row r="15" spans="1:3" x14ac:dyDescent="0.25">
      <c r="A15" s="12" t="s">
        <v>11</v>
      </c>
      <c r="B15" s="13">
        <f>SUM(B12:B14)</f>
        <v>18708.410000000003</v>
      </c>
      <c r="C15" s="13">
        <f>SUM(C12:C14)</f>
        <v>8900.3000000000011</v>
      </c>
    </row>
    <row r="17" spans="1:3" x14ac:dyDescent="0.25">
      <c r="A17" s="10" t="s">
        <v>12</v>
      </c>
    </row>
    <row r="18" spans="1:3" x14ac:dyDescent="0.25">
      <c r="A18" s="11" t="s">
        <v>13</v>
      </c>
      <c r="B18" s="11">
        <v>34401.21</v>
      </c>
      <c r="C18" s="11">
        <v>54843.63</v>
      </c>
    </row>
    <row r="19" spans="1:3" x14ac:dyDescent="0.25">
      <c r="A19" s="12" t="s">
        <v>14</v>
      </c>
      <c r="B19" s="13">
        <f>SUM(B18:B18)</f>
        <v>34401.21</v>
      </c>
      <c r="C19" s="13">
        <f>SUM(C18:C18)</f>
        <v>54843.63</v>
      </c>
    </row>
    <row r="21" spans="1:3" x14ac:dyDescent="0.25">
      <c r="A21" s="10" t="s">
        <v>15</v>
      </c>
    </row>
    <row r="22" spans="1:3" x14ac:dyDescent="0.25">
      <c r="A22" s="11" t="s">
        <v>16</v>
      </c>
      <c r="B22" s="11">
        <v>3586.35</v>
      </c>
      <c r="C22" s="11">
        <v>3585</v>
      </c>
    </row>
    <row r="23" spans="1:3" x14ac:dyDescent="0.25">
      <c r="A23" s="12" t="s">
        <v>17</v>
      </c>
      <c r="B23" s="13">
        <f>SUM(B22:B22)</f>
        <v>3586.35</v>
      </c>
      <c r="C23" s="13">
        <f>SUM(C22:C22)</f>
        <v>3585</v>
      </c>
    </row>
    <row r="25" spans="1:3" x14ac:dyDescent="0.25">
      <c r="A25" s="10" t="s">
        <v>18</v>
      </c>
    </row>
    <row r="26" spans="1:3" x14ac:dyDescent="0.25">
      <c r="A26" s="11" t="s">
        <v>19</v>
      </c>
      <c r="B26" s="11">
        <v>370</v>
      </c>
      <c r="C26" s="11">
        <v>300</v>
      </c>
    </row>
    <row r="27" spans="1:3" x14ac:dyDescent="0.25">
      <c r="A27" s="11" t="s">
        <v>66</v>
      </c>
      <c r="B27" s="11">
        <v>0</v>
      </c>
      <c r="C27" s="11">
        <v>518.15</v>
      </c>
    </row>
    <row r="28" spans="1:3" x14ac:dyDescent="0.25">
      <c r="A28" s="12" t="s">
        <v>20</v>
      </c>
      <c r="B28" s="13">
        <f>SUM(B26:B27)</f>
        <v>370</v>
      </c>
      <c r="C28" s="13">
        <f>SUM(C26:C27)</f>
        <v>818.15</v>
      </c>
    </row>
    <row r="30" spans="1:3" x14ac:dyDescent="0.25">
      <c r="A30" s="10" t="s">
        <v>21</v>
      </c>
    </row>
    <row r="31" spans="1:3" x14ac:dyDescent="0.25">
      <c r="A31" s="11" t="s">
        <v>22</v>
      </c>
      <c r="B31" s="11">
        <v>2616.14</v>
      </c>
      <c r="C31" s="11">
        <v>707.33</v>
      </c>
    </row>
    <row r="32" spans="1:3" x14ac:dyDescent="0.25">
      <c r="A32" s="11" t="s">
        <v>23</v>
      </c>
      <c r="B32" s="11">
        <v>6345.29</v>
      </c>
      <c r="C32" s="11">
        <v>2329.81</v>
      </c>
    </row>
    <row r="33" spans="1:3" x14ac:dyDescent="0.25">
      <c r="A33" s="12" t="s">
        <v>24</v>
      </c>
      <c r="B33" s="13">
        <f>SUM(B31:B32)</f>
        <v>8961.43</v>
      </c>
      <c r="C33" s="13">
        <f>SUM(C31:C32)</f>
        <v>3037.14</v>
      </c>
    </row>
    <row r="35" spans="1:3" ht="13" thickBot="1" x14ac:dyDescent="0.3">
      <c r="A35" s="14" t="s">
        <v>25</v>
      </c>
      <c r="B35" s="15">
        <f>(0+(0)+(B15)+(B19)+(B23)+(B28)+(B33))-(0)</f>
        <v>66027.399999999994</v>
      </c>
      <c r="C35" s="15">
        <f>(0+(0)+(C15)+(C19)+(C23)+(C28)+(C33))-(0)</f>
        <v>71184.219999999987</v>
      </c>
    </row>
    <row r="36" spans="1:3" ht="13" thickTop="1" x14ac:dyDescent="0.25"/>
    <row r="37" spans="1:3" x14ac:dyDescent="0.25">
      <c r="A37" s="10" t="s">
        <v>26</v>
      </c>
    </row>
    <row r="38" spans="1:3" x14ac:dyDescent="0.25">
      <c r="A38" s="11" t="s">
        <v>27</v>
      </c>
      <c r="B38" s="11">
        <v>2667.46</v>
      </c>
      <c r="C38" s="11">
        <v>3137.61</v>
      </c>
    </row>
    <row r="39" spans="1:3" x14ac:dyDescent="0.25">
      <c r="A39" s="11" t="s">
        <v>28</v>
      </c>
      <c r="B39" s="11">
        <v>29708.45</v>
      </c>
      <c r="C39" s="11">
        <v>34850.71</v>
      </c>
    </row>
    <row r="40" spans="1:3" x14ac:dyDescent="0.25">
      <c r="A40" s="11" t="s">
        <v>29</v>
      </c>
      <c r="B40" s="11">
        <v>4020.44</v>
      </c>
      <c r="C40" s="11">
        <v>6265.03</v>
      </c>
    </row>
    <row r="41" spans="1:3" x14ac:dyDescent="0.25">
      <c r="A41" s="11" t="s">
        <v>30</v>
      </c>
      <c r="B41" s="11">
        <v>19736.13</v>
      </c>
      <c r="C41" s="11">
        <v>23414.46</v>
      </c>
    </row>
    <row r="42" spans="1:3" x14ac:dyDescent="0.25">
      <c r="A42" s="11" t="s">
        <v>31</v>
      </c>
      <c r="B42" s="11">
        <v>8213.24</v>
      </c>
      <c r="C42" s="11">
        <v>10958.61</v>
      </c>
    </row>
    <row r="43" spans="1:3" x14ac:dyDescent="0.25">
      <c r="A43" s="12" t="s">
        <v>32</v>
      </c>
      <c r="B43" s="13">
        <f>SUM(B38:B42)</f>
        <v>64345.719999999994</v>
      </c>
      <c r="C43" s="13">
        <f>SUM(C38:C42)</f>
        <v>78626.42</v>
      </c>
    </row>
    <row r="45" spans="1:3" ht="13" thickBot="1" x14ac:dyDescent="0.3">
      <c r="A45" s="14" t="s">
        <v>33</v>
      </c>
      <c r="B45" s="15">
        <f>(0+(0)+(B43)+(B35))-(0)</f>
        <v>130373.12</v>
      </c>
      <c r="C45" s="15">
        <f>(0+(0)+(C43)+(C35))-(0)</f>
        <v>149810.63999999998</v>
      </c>
    </row>
    <row r="46" spans="1:3" ht="13" thickTop="1" x14ac:dyDescent="0.25"/>
    <row r="47" spans="1:3" x14ac:dyDescent="0.25">
      <c r="A47" s="10" t="s">
        <v>34</v>
      </c>
    </row>
    <row r="49" spans="1:3" x14ac:dyDescent="0.25">
      <c r="A49" s="10" t="s">
        <v>35</v>
      </c>
    </row>
    <row r="50" spans="1:3" x14ac:dyDescent="0.25">
      <c r="A50" s="11" t="s">
        <v>72</v>
      </c>
      <c r="B50" s="11">
        <v>0</v>
      </c>
      <c r="C50" s="11">
        <v>10740.92</v>
      </c>
    </row>
    <row r="52" spans="1:3" x14ac:dyDescent="0.25">
      <c r="A52" s="10" t="s">
        <v>36</v>
      </c>
    </row>
    <row r="53" spans="1:3" x14ac:dyDescent="0.25">
      <c r="A53" s="11" t="s">
        <v>37</v>
      </c>
      <c r="B53" s="11">
        <v>-1759.53</v>
      </c>
      <c r="C53" s="11">
        <v>-2009.3</v>
      </c>
    </row>
    <row r="54" spans="1:3" x14ac:dyDescent="0.25">
      <c r="A54" s="11" t="s">
        <v>38</v>
      </c>
      <c r="B54" s="11">
        <v>3336</v>
      </c>
      <c r="C54" s="11">
        <v>4812.33</v>
      </c>
    </row>
    <row r="55" spans="1:3" x14ac:dyDescent="0.25">
      <c r="A55" s="12" t="s">
        <v>39</v>
      </c>
      <c r="B55" s="13">
        <f>SUM(B53:B54)</f>
        <v>1576.47</v>
      </c>
      <c r="C55" s="13">
        <f>SUM(C53:C54)</f>
        <v>2803.0299999999997</v>
      </c>
    </row>
    <row r="57" spans="1:3" x14ac:dyDescent="0.25">
      <c r="A57" s="10" t="s">
        <v>40</v>
      </c>
    </row>
    <row r="58" spans="1:3" x14ac:dyDescent="0.25">
      <c r="A58" s="11" t="s">
        <v>41</v>
      </c>
      <c r="B58" s="11">
        <v>4436.6000000000004</v>
      </c>
      <c r="C58" s="11">
        <v>10018.16</v>
      </c>
    </row>
    <row r="59" spans="1:3" x14ac:dyDescent="0.25">
      <c r="A59" s="11" t="s">
        <v>67</v>
      </c>
      <c r="B59" s="11">
        <v>0</v>
      </c>
      <c r="C59" s="11">
        <v>376.84</v>
      </c>
    </row>
    <row r="60" spans="1:3" x14ac:dyDescent="0.25">
      <c r="A60" s="11" t="s">
        <v>42</v>
      </c>
      <c r="B60" s="11">
        <v>3710.51</v>
      </c>
      <c r="C60" s="11">
        <v>4992.1499999999996</v>
      </c>
    </row>
    <row r="61" spans="1:3" x14ac:dyDescent="0.25">
      <c r="A61" s="11" t="s">
        <v>43</v>
      </c>
      <c r="B61" s="11">
        <v>-0.08</v>
      </c>
      <c r="C61" s="11">
        <v>0</v>
      </c>
    </row>
    <row r="62" spans="1:3" x14ac:dyDescent="0.25">
      <c r="A62" s="12" t="s">
        <v>44</v>
      </c>
      <c r="B62" s="13">
        <f>SUM(B58:B61)</f>
        <v>8147.0300000000007</v>
      </c>
      <c r="C62" s="13">
        <f>SUM(C58:C61)</f>
        <v>15387.15</v>
      </c>
    </row>
    <row r="64" spans="1:3" x14ac:dyDescent="0.25">
      <c r="A64" s="10" t="s">
        <v>45</v>
      </c>
    </row>
    <row r="65" spans="1:3" x14ac:dyDescent="0.25">
      <c r="A65" s="11" t="s">
        <v>46</v>
      </c>
      <c r="B65" s="11">
        <v>55950.71</v>
      </c>
      <c r="C65" s="11">
        <v>49063.71</v>
      </c>
    </row>
    <row r="66" spans="1:3" x14ac:dyDescent="0.25">
      <c r="A66" s="12" t="s">
        <v>47</v>
      </c>
      <c r="B66" s="13">
        <f>SUM(B65:B65)</f>
        <v>55950.71</v>
      </c>
      <c r="C66" s="13">
        <f>SUM(C65:C65)</f>
        <v>49063.71</v>
      </c>
    </row>
    <row r="68" spans="1:3" ht="13" thickBot="1" x14ac:dyDescent="0.3">
      <c r="A68" s="14" t="s">
        <v>48</v>
      </c>
      <c r="B68" s="15">
        <f>(0+((B50))+(B55)+(B62)+(B66))-(0)</f>
        <v>65674.209999999992</v>
      </c>
      <c r="C68" s="15">
        <f>(0+((C50))+(C55)+(C62)+(C66))-(0)</f>
        <v>77994.81</v>
      </c>
    </row>
    <row r="69" spans="1:3" ht="13" thickTop="1" x14ac:dyDescent="0.25"/>
    <row r="70" spans="1:3" x14ac:dyDescent="0.25">
      <c r="A70" s="10" t="s">
        <v>49</v>
      </c>
    </row>
    <row r="71" spans="1:3" x14ac:dyDescent="0.25">
      <c r="A71" s="11" t="s">
        <v>50</v>
      </c>
      <c r="B71" s="11">
        <v>10000</v>
      </c>
      <c r="C71" s="11">
        <v>0</v>
      </c>
    </row>
    <row r="72" spans="1:3" x14ac:dyDescent="0.25">
      <c r="A72" s="11" t="s">
        <v>51</v>
      </c>
      <c r="B72" s="11">
        <v>5000</v>
      </c>
      <c r="C72" s="11">
        <v>0</v>
      </c>
    </row>
    <row r="73" spans="1:3" x14ac:dyDescent="0.25">
      <c r="A73" s="11" t="s">
        <v>52</v>
      </c>
      <c r="B73" s="11">
        <v>10000</v>
      </c>
      <c r="C73" s="11">
        <v>0</v>
      </c>
    </row>
    <row r="75" spans="1:3" x14ac:dyDescent="0.25">
      <c r="A75" s="10" t="s">
        <v>53</v>
      </c>
    </row>
    <row r="76" spans="1:3" x14ac:dyDescent="0.25">
      <c r="A76" s="11" t="s">
        <v>54</v>
      </c>
      <c r="B76" s="11">
        <v>3.95</v>
      </c>
      <c r="C76" s="11">
        <v>0</v>
      </c>
    </row>
    <row r="77" spans="1:3" x14ac:dyDescent="0.25">
      <c r="A77" s="12" t="s">
        <v>55</v>
      </c>
      <c r="B77" s="13">
        <f>SUM(B76:B76)</f>
        <v>3.95</v>
      </c>
      <c r="C77" s="13">
        <f>SUM(C76:C76)</f>
        <v>0</v>
      </c>
    </row>
    <row r="79" spans="1:3" ht="13" thickBot="1" x14ac:dyDescent="0.3">
      <c r="A79" s="14" t="s">
        <v>56</v>
      </c>
      <c r="B79" s="15">
        <f>(0+((B71+B72+B73))+(B77))-(0)</f>
        <v>25003.95</v>
      </c>
      <c r="C79" s="15">
        <f>(0+((C71+C72+C73))+(C77))-(0)</f>
        <v>0</v>
      </c>
    </row>
    <row r="80" spans="1:3" ht="13" thickTop="1" x14ac:dyDescent="0.25"/>
    <row r="81" spans="1:3" ht="13" thickBot="1" x14ac:dyDescent="0.3">
      <c r="A81" s="14" t="s">
        <v>57</v>
      </c>
      <c r="B81" s="15">
        <f>(0+(0)+(B68)+(B79))-(0)</f>
        <v>90678.159999999989</v>
      </c>
      <c r="C81" s="15">
        <f>(0+(0)+(C68)+(C79))-(0)</f>
        <v>77994.81</v>
      </c>
    </row>
    <row r="82" spans="1:3" ht="13" thickTop="1" x14ac:dyDescent="0.25"/>
    <row r="83" spans="1:3" ht="13" thickBot="1" x14ac:dyDescent="0.3">
      <c r="A83" s="14" t="s">
        <v>58</v>
      </c>
      <c r="B83" s="15">
        <f>(B45)-(B81)</f>
        <v>39694.960000000006</v>
      </c>
      <c r="C83" s="15">
        <f>(C45)-(C81)</f>
        <v>71815.829999999987</v>
      </c>
    </row>
    <row r="84" spans="1:3" ht="13" thickTop="1" x14ac:dyDescent="0.25"/>
    <row r="85" spans="1:3" x14ac:dyDescent="0.25">
      <c r="A85" s="10" t="s">
        <v>59</v>
      </c>
    </row>
    <row r="86" spans="1:3" x14ac:dyDescent="0.25">
      <c r="A86" s="11" t="s">
        <v>60</v>
      </c>
      <c r="B86" s="11">
        <v>-11763.12</v>
      </c>
      <c r="C86" s="11">
        <v>-28293.06</v>
      </c>
    </row>
    <row r="87" spans="1:3" x14ac:dyDescent="0.25">
      <c r="A87" s="11" t="s">
        <v>61</v>
      </c>
      <c r="B87" s="11">
        <v>51458.080000000002</v>
      </c>
      <c r="C87" s="11">
        <v>100108.89</v>
      </c>
    </row>
    <row r="88" spans="1:3" ht="13" thickBot="1" x14ac:dyDescent="0.3">
      <c r="A88" s="14" t="s">
        <v>62</v>
      </c>
      <c r="B88" s="15">
        <f>SUM(B86:B87)</f>
        <v>39694.959999999999</v>
      </c>
      <c r="C88" s="15">
        <f>SUM(C86:C87)</f>
        <v>71815.83</v>
      </c>
    </row>
    <row r="89" spans="1:3" ht="13" thickTop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8"/>
  <sheetViews>
    <sheetView workbookViewId="0">
      <selection activeCell="E25" sqref="E25"/>
    </sheetView>
  </sheetViews>
  <sheetFormatPr defaultRowHeight="12.5" x14ac:dyDescent="0.25"/>
  <cols>
    <col min="1" max="1" width="33.36328125" bestFit="1" customWidth="1"/>
    <col min="2" max="2" width="11.08984375" bestFit="1" customWidth="1"/>
    <col min="3" max="3" width="11" bestFit="1" customWidth="1"/>
  </cols>
  <sheetData>
    <row r="1" spans="1:3" ht="15.5" x14ac:dyDescent="0.25">
      <c r="A1" s="61" t="s">
        <v>0</v>
      </c>
      <c r="B1" s="61"/>
      <c r="C1" s="61"/>
    </row>
    <row r="2" spans="1:3" ht="13" x14ac:dyDescent="0.25">
      <c r="A2" s="62" t="s">
        <v>1</v>
      </c>
      <c r="B2" s="62"/>
      <c r="C2" s="62"/>
    </row>
    <row r="3" spans="1:3" ht="13" x14ac:dyDescent="0.25">
      <c r="A3" s="62" t="s">
        <v>68</v>
      </c>
      <c r="B3" s="62"/>
      <c r="C3" s="62"/>
    </row>
    <row r="5" spans="1:3" ht="13" x14ac:dyDescent="0.25">
      <c r="A5" s="9"/>
      <c r="B5" s="9" t="s">
        <v>69</v>
      </c>
      <c r="C5" s="9" t="s">
        <v>70</v>
      </c>
    </row>
    <row r="7" spans="1:3" x14ac:dyDescent="0.25">
      <c r="A7" s="10" t="s">
        <v>5</v>
      </c>
    </row>
    <row r="9" spans="1:3" x14ac:dyDescent="0.25">
      <c r="A9" s="10" t="s">
        <v>6</v>
      </c>
    </row>
    <row r="10" spans="1:3" x14ac:dyDescent="0.25">
      <c r="A10" s="11" t="s">
        <v>71</v>
      </c>
      <c r="B10" s="11">
        <v>228.4</v>
      </c>
      <c r="C10" s="11">
        <v>228.4</v>
      </c>
    </row>
    <row r="12" spans="1:3" x14ac:dyDescent="0.25">
      <c r="A12" s="10" t="s">
        <v>7</v>
      </c>
    </row>
    <row r="13" spans="1:3" x14ac:dyDescent="0.25">
      <c r="A13" s="11" t="s">
        <v>8</v>
      </c>
      <c r="B13" s="11">
        <v>1457.81</v>
      </c>
      <c r="C13" s="11">
        <v>1723.3</v>
      </c>
    </row>
    <row r="14" spans="1:3" x14ac:dyDescent="0.25">
      <c r="A14" s="11" t="s">
        <v>9</v>
      </c>
      <c r="B14" s="11">
        <v>668.8</v>
      </c>
      <c r="C14" s="11">
        <v>486.25</v>
      </c>
    </row>
    <row r="15" spans="1:3" x14ac:dyDescent="0.25">
      <c r="A15" s="11" t="s">
        <v>10</v>
      </c>
      <c r="B15" s="11">
        <v>11058.92</v>
      </c>
      <c r="C15" s="11">
        <v>10860.75</v>
      </c>
    </row>
    <row r="16" spans="1:3" x14ac:dyDescent="0.25">
      <c r="A16" s="12" t="s">
        <v>11</v>
      </c>
      <c r="B16" s="13">
        <f>SUM(B13:B15)</f>
        <v>13185.529999999999</v>
      </c>
      <c r="C16" s="13">
        <f>SUM(C13:C15)</f>
        <v>13070.3</v>
      </c>
    </row>
    <row r="18" spans="1:3" x14ac:dyDescent="0.25">
      <c r="A18" s="10" t="s">
        <v>12</v>
      </c>
    </row>
    <row r="19" spans="1:3" x14ac:dyDescent="0.25">
      <c r="A19" s="11" t="s">
        <v>13</v>
      </c>
      <c r="B19" s="11">
        <v>54843.63</v>
      </c>
      <c r="C19" s="11">
        <v>54843.63</v>
      </c>
    </row>
    <row r="20" spans="1:3" x14ac:dyDescent="0.25">
      <c r="A20" s="12" t="s">
        <v>14</v>
      </c>
      <c r="B20" s="13">
        <f>SUM(B19:B19)</f>
        <v>54843.63</v>
      </c>
      <c r="C20" s="13">
        <f>SUM(C19:C19)</f>
        <v>54843.63</v>
      </c>
    </row>
    <row r="22" spans="1:3" x14ac:dyDescent="0.25">
      <c r="A22" s="10" t="s">
        <v>15</v>
      </c>
    </row>
    <row r="23" spans="1:3" x14ac:dyDescent="0.25">
      <c r="A23" s="11" t="s">
        <v>16</v>
      </c>
      <c r="B23" s="11">
        <v>3585</v>
      </c>
      <c r="C23" s="11">
        <v>3585</v>
      </c>
    </row>
    <row r="24" spans="1:3" x14ac:dyDescent="0.25">
      <c r="A24" s="12" t="s">
        <v>17</v>
      </c>
      <c r="B24" s="13">
        <f>SUM(B23:B23)</f>
        <v>3585</v>
      </c>
      <c r="C24" s="13">
        <f>SUM(C23:C23)</f>
        <v>3585</v>
      </c>
    </row>
    <row r="26" spans="1:3" x14ac:dyDescent="0.25">
      <c r="A26" s="10" t="s">
        <v>18</v>
      </c>
    </row>
    <row r="27" spans="1:3" x14ac:dyDescent="0.25">
      <c r="A27" s="11" t="s">
        <v>19</v>
      </c>
      <c r="B27" s="11">
        <v>300</v>
      </c>
      <c r="C27" s="11">
        <v>300</v>
      </c>
    </row>
    <row r="28" spans="1:3" x14ac:dyDescent="0.25">
      <c r="A28" s="11" t="s">
        <v>66</v>
      </c>
      <c r="B28" s="11">
        <v>518.15</v>
      </c>
      <c r="C28" s="11">
        <v>518.15</v>
      </c>
    </row>
    <row r="29" spans="1:3" x14ac:dyDescent="0.25">
      <c r="A29" s="12" t="s">
        <v>20</v>
      </c>
      <c r="B29" s="13">
        <f>SUM(B27:B28)</f>
        <v>818.15</v>
      </c>
      <c r="C29" s="13">
        <f>SUM(C27:C28)</f>
        <v>818.15</v>
      </c>
    </row>
    <row r="31" spans="1:3" x14ac:dyDescent="0.25">
      <c r="A31" s="10" t="s">
        <v>21</v>
      </c>
    </row>
    <row r="32" spans="1:3" x14ac:dyDescent="0.25">
      <c r="A32" s="11" t="s">
        <v>22</v>
      </c>
      <c r="B32" s="11">
        <v>492.67</v>
      </c>
      <c r="C32" s="11">
        <v>689.75</v>
      </c>
    </row>
    <row r="33" spans="1:3" x14ac:dyDescent="0.25">
      <c r="A33" s="11" t="s">
        <v>23</v>
      </c>
      <c r="B33" s="11">
        <v>2314.1999999999998</v>
      </c>
      <c r="C33" s="11">
        <v>1679.27</v>
      </c>
    </row>
    <row r="34" spans="1:3" x14ac:dyDescent="0.25">
      <c r="A34" s="12" t="s">
        <v>24</v>
      </c>
      <c r="B34" s="13">
        <f>SUM(B32:B33)</f>
        <v>2806.87</v>
      </c>
      <c r="C34" s="13">
        <f>SUM(C32:C33)</f>
        <v>2369.02</v>
      </c>
    </row>
    <row r="36" spans="1:3" ht="13" thickBot="1" x14ac:dyDescent="0.3">
      <c r="A36" s="14" t="s">
        <v>25</v>
      </c>
      <c r="B36" s="15">
        <f>(0+((B10))+(B16)+(B20)+(B24)+(B29)+(B34))-(0)</f>
        <v>75467.579999999987</v>
      </c>
      <c r="C36" s="15">
        <f>(0+((C10))+(C16)+(C20)+(C24)+(C29)+(C34))-(0)</f>
        <v>74914.5</v>
      </c>
    </row>
    <row r="37" spans="1:3" ht="13" thickTop="1" x14ac:dyDescent="0.25"/>
    <row r="38" spans="1:3" x14ac:dyDescent="0.25">
      <c r="A38" s="10" t="s">
        <v>26</v>
      </c>
    </row>
    <row r="39" spans="1:3" x14ac:dyDescent="0.25">
      <c r="A39" s="11" t="s">
        <v>27</v>
      </c>
      <c r="B39" s="11">
        <v>3013.8</v>
      </c>
      <c r="C39" s="11">
        <v>3052.29</v>
      </c>
    </row>
    <row r="40" spans="1:3" x14ac:dyDescent="0.25">
      <c r="A40" s="11" t="s">
        <v>28</v>
      </c>
      <c r="B40" s="11">
        <v>33567.870000000003</v>
      </c>
      <c r="C40" s="11">
        <v>33966.94</v>
      </c>
    </row>
    <row r="41" spans="1:3" x14ac:dyDescent="0.25">
      <c r="A41" s="11" t="s">
        <v>29</v>
      </c>
      <c r="B41" s="11">
        <v>5710.94</v>
      </c>
      <c r="C41" s="11">
        <v>5883.31</v>
      </c>
    </row>
    <row r="42" spans="1:3" x14ac:dyDescent="0.25">
      <c r="A42" s="11" t="s">
        <v>30</v>
      </c>
      <c r="B42" s="11">
        <v>22465.68</v>
      </c>
      <c r="C42" s="11">
        <v>22760.84</v>
      </c>
    </row>
    <row r="43" spans="1:3" x14ac:dyDescent="0.25">
      <c r="A43" s="11" t="s">
        <v>31</v>
      </c>
      <c r="B43" s="11">
        <v>10348.64</v>
      </c>
      <c r="C43" s="11">
        <v>10538.41</v>
      </c>
    </row>
    <row r="44" spans="1:3" x14ac:dyDescent="0.25">
      <c r="A44" s="12" t="s">
        <v>32</v>
      </c>
      <c r="B44" s="13">
        <f>SUM(B39:B43)</f>
        <v>75106.930000000008</v>
      </c>
      <c r="C44" s="13">
        <f>SUM(C39:C43)</f>
        <v>76201.790000000008</v>
      </c>
    </row>
    <row r="46" spans="1:3" ht="13" thickBot="1" x14ac:dyDescent="0.3">
      <c r="A46" s="14" t="s">
        <v>33</v>
      </c>
      <c r="B46" s="15">
        <f>(0+(0)+(B44)+(B36))-(0)</f>
        <v>150574.51</v>
      </c>
      <c r="C46" s="15">
        <f>(0+(0)+(C44)+(C36))-(0)</f>
        <v>151116.29</v>
      </c>
    </row>
    <row r="47" spans="1:3" ht="13" thickTop="1" x14ac:dyDescent="0.25"/>
    <row r="48" spans="1:3" x14ac:dyDescent="0.25">
      <c r="A48" s="10" t="s">
        <v>34</v>
      </c>
    </row>
    <row r="50" spans="1:3" x14ac:dyDescent="0.25">
      <c r="A50" s="10" t="s">
        <v>35</v>
      </c>
    </row>
    <row r="51" spans="1:3" x14ac:dyDescent="0.25">
      <c r="A51" s="11" t="s">
        <v>72</v>
      </c>
      <c r="B51" s="11">
        <v>7718.25</v>
      </c>
      <c r="C51" s="11">
        <v>8818.25</v>
      </c>
    </row>
    <row r="53" spans="1:3" x14ac:dyDescent="0.25">
      <c r="A53" s="10" t="s">
        <v>36</v>
      </c>
    </row>
    <row r="54" spans="1:3" x14ac:dyDescent="0.25">
      <c r="A54" s="11" t="s">
        <v>37</v>
      </c>
      <c r="B54" s="11">
        <v>-1234.3699999999999</v>
      </c>
      <c r="C54" s="11">
        <v>-1171.83</v>
      </c>
    </row>
    <row r="55" spans="1:3" x14ac:dyDescent="0.25">
      <c r="A55" s="11" t="s">
        <v>38</v>
      </c>
      <c r="B55" s="11">
        <v>8432.33</v>
      </c>
      <c r="C55" s="11">
        <v>10426.33</v>
      </c>
    </row>
    <row r="56" spans="1:3" x14ac:dyDescent="0.25">
      <c r="A56" s="12" t="s">
        <v>39</v>
      </c>
      <c r="B56" s="13">
        <f>SUM(B54:B55)</f>
        <v>7197.96</v>
      </c>
      <c r="C56" s="13">
        <f>SUM(C54:C55)</f>
        <v>9254.5</v>
      </c>
    </row>
    <row r="58" spans="1:3" x14ac:dyDescent="0.25">
      <c r="A58" s="10" t="s">
        <v>40</v>
      </c>
    </row>
    <row r="59" spans="1:3" x14ac:dyDescent="0.25">
      <c r="A59" s="11" t="s">
        <v>41</v>
      </c>
      <c r="B59" s="11">
        <v>11690.16</v>
      </c>
      <c r="C59" s="11">
        <v>9980.16</v>
      </c>
    </row>
    <row r="60" spans="1:3" x14ac:dyDescent="0.25">
      <c r="A60" s="11" t="s">
        <v>67</v>
      </c>
      <c r="B60" s="11">
        <v>-210.16</v>
      </c>
      <c r="C60" s="11">
        <v>-210.16</v>
      </c>
    </row>
    <row r="61" spans="1:3" x14ac:dyDescent="0.25">
      <c r="A61" s="11" t="s">
        <v>42</v>
      </c>
      <c r="B61" s="11">
        <v>5719.01</v>
      </c>
      <c r="C61" s="11">
        <v>3398.07</v>
      </c>
    </row>
    <row r="62" spans="1:3" x14ac:dyDescent="0.25">
      <c r="A62" s="12" t="s">
        <v>44</v>
      </c>
      <c r="B62" s="13">
        <f>SUM(B59:B61)</f>
        <v>17199.010000000002</v>
      </c>
      <c r="C62" s="13">
        <f>SUM(C59:C61)</f>
        <v>13168.07</v>
      </c>
    </row>
    <row r="64" spans="1:3" x14ac:dyDescent="0.25">
      <c r="A64" s="10" t="s">
        <v>45</v>
      </c>
    </row>
    <row r="65" spans="1:3" x14ac:dyDescent="0.25">
      <c r="A65" s="11" t="s">
        <v>46</v>
      </c>
      <c r="B65" s="11">
        <v>62879.96</v>
      </c>
      <c r="C65" s="11">
        <v>57291.85</v>
      </c>
    </row>
    <row r="66" spans="1:3" x14ac:dyDescent="0.25">
      <c r="A66" s="12" t="s">
        <v>47</v>
      </c>
      <c r="B66" s="13">
        <f>SUM(B65:B65)</f>
        <v>62879.96</v>
      </c>
      <c r="C66" s="13">
        <f>SUM(C65:C65)</f>
        <v>57291.85</v>
      </c>
    </row>
    <row r="68" spans="1:3" ht="13" thickBot="1" x14ac:dyDescent="0.3">
      <c r="A68" s="14" t="s">
        <v>48</v>
      </c>
      <c r="B68" s="15">
        <f>(0+((B51))+(B56)+(B62)+(B66))-(0)</f>
        <v>94995.18</v>
      </c>
      <c r="C68" s="15">
        <f>(0+((C51))+(C56)+(C62)+(C66))-(0)</f>
        <v>88532.67</v>
      </c>
    </row>
    <row r="69" spans="1:3" ht="13" thickTop="1" x14ac:dyDescent="0.25"/>
    <row r="70" spans="1:3" ht="13" thickBot="1" x14ac:dyDescent="0.3">
      <c r="A70" s="14" t="s">
        <v>57</v>
      </c>
      <c r="B70" s="15">
        <f>(0+(0)+(B68))-(0)</f>
        <v>94995.18</v>
      </c>
      <c r="C70" s="15">
        <f>(0+(0)+(C68))-(0)</f>
        <v>88532.67</v>
      </c>
    </row>
    <row r="71" spans="1:3" ht="13" thickTop="1" x14ac:dyDescent="0.25"/>
    <row r="72" spans="1:3" ht="13" thickBot="1" x14ac:dyDescent="0.3">
      <c r="A72" s="14" t="s">
        <v>58</v>
      </c>
      <c r="B72" s="15">
        <f>(B46)-(B70)</f>
        <v>55579.330000000016</v>
      </c>
      <c r="C72" s="15">
        <f>(C46)-(C70)</f>
        <v>62583.62000000001</v>
      </c>
    </row>
    <row r="73" spans="1:3" ht="13" thickTop="1" x14ac:dyDescent="0.25"/>
    <row r="74" spans="1:3" x14ac:dyDescent="0.25">
      <c r="A74" s="10" t="s">
        <v>59</v>
      </c>
    </row>
    <row r="75" spans="1:3" x14ac:dyDescent="0.25">
      <c r="A75" s="11" t="s">
        <v>60</v>
      </c>
      <c r="B75" s="11">
        <v>-44529.56</v>
      </c>
      <c r="C75" s="11">
        <v>-37525.269999999997</v>
      </c>
    </row>
    <row r="76" spans="1:3" x14ac:dyDescent="0.25">
      <c r="A76" s="11" t="s">
        <v>61</v>
      </c>
      <c r="B76" s="11">
        <v>100108.89</v>
      </c>
      <c r="C76" s="11">
        <v>100108.89</v>
      </c>
    </row>
    <row r="77" spans="1:3" ht="13" thickBot="1" x14ac:dyDescent="0.3">
      <c r="A77" s="14" t="s">
        <v>62</v>
      </c>
      <c r="B77" s="15">
        <f>SUM(B75:B76)</f>
        <v>55579.33</v>
      </c>
      <c r="C77" s="15">
        <f>SUM(C75:C76)</f>
        <v>62583.62</v>
      </c>
    </row>
    <row r="78" spans="1:3" ht="13" thickTop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5"/>
  <sheetViews>
    <sheetView zoomScaleNormal="100" workbookViewId="0">
      <selection activeCell="C5" sqref="C5"/>
    </sheetView>
  </sheetViews>
  <sheetFormatPr defaultRowHeight="12.75" customHeight="1" x14ac:dyDescent="0.25"/>
  <cols>
    <col min="1" max="1" width="23.81640625" customWidth="1"/>
    <col min="2" max="3" width="14.26953125" customWidth="1"/>
  </cols>
  <sheetData>
    <row r="1" spans="1:4" ht="12.75" customHeight="1" x14ac:dyDescent="0.25">
      <c r="A1" s="59" t="s">
        <v>0</v>
      </c>
      <c r="B1" s="59"/>
      <c r="C1" s="59"/>
    </row>
    <row r="2" spans="1:4" ht="12.75" customHeight="1" x14ac:dyDescent="0.25">
      <c r="A2" s="60" t="s">
        <v>1</v>
      </c>
      <c r="B2" s="60"/>
      <c r="C2" s="60"/>
    </row>
    <row r="3" spans="1:4" ht="12.75" customHeight="1" x14ac:dyDescent="0.25">
      <c r="A3" s="60" t="s">
        <v>2</v>
      </c>
      <c r="B3" s="60"/>
      <c r="C3" s="60"/>
    </row>
    <row r="5" spans="1:4" ht="12.75" customHeight="1" x14ac:dyDescent="0.25">
      <c r="A5" s="4"/>
      <c r="B5" s="4" t="s">
        <v>87</v>
      </c>
      <c r="C5" s="4" t="s">
        <v>4</v>
      </c>
      <c r="D5" s="2"/>
    </row>
    <row r="7" spans="1:4" ht="12.75" customHeight="1" x14ac:dyDescent="0.25">
      <c r="A7" s="3" t="s">
        <v>5</v>
      </c>
    </row>
    <row r="9" spans="1:4" ht="12.75" customHeight="1" x14ac:dyDescent="0.25">
      <c r="A9" s="3" t="s">
        <v>6</v>
      </c>
    </row>
    <row r="11" spans="1:4" ht="12.75" customHeight="1" x14ac:dyDescent="0.25">
      <c r="A11" s="3" t="s">
        <v>7</v>
      </c>
    </row>
    <row r="12" spans="1:4" ht="12.75" customHeight="1" x14ac:dyDescent="0.25">
      <c r="A12" s="1" t="s">
        <v>8</v>
      </c>
      <c r="B12" s="11">
        <v>-967.62</v>
      </c>
      <c r="C12" s="11">
        <v>2399.14</v>
      </c>
      <c r="D12" s="2"/>
    </row>
    <row r="13" spans="1:4" ht="12.75" customHeight="1" x14ac:dyDescent="0.25">
      <c r="A13" s="1" t="s">
        <v>9</v>
      </c>
      <c r="B13" s="11">
        <v>463.75</v>
      </c>
      <c r="C13" s="11">
        <v>224.86</v>
      </c>
      <c r="D13" s="2"/>
    </row>
    <row r="14" spans="1:4" ht="12.75" customHeight="1" x14ac:dyDescent="0.25">
      <c r="A14" s="1" t="s">
        <v>10</v>
      </c>
      <c r="B14" s="11">
        <v>6098.12</v>
      </c>
      <c r="C14" s="11">
        <v>6098.12</v>
      </c>
      <c r="D14" s="2"/>
    </row>
    <row r="15" spans="1:4" ht="12.75" customHeight="1" x14ac:dyDescent="0.25">
      <c r="A15" s="5" t="s">
        <v>11</v>
      </c>
      <c r="B15" s="13">
        <f>SUM(B12:B14)</f>
        <v>5594.25</v>
      </c>
      <c r="C15" s="7">
        <f>SUM(C12:C14)</f>
        <v>8722.119999999999</v>
      </c>
      <c r="D15" s="2"/>
    </row>
    <row r="17" spans="1:4" ht="12.75" customHeight="1" x14ac:dyDescent="0.25">
      <c r="A17" s="3" t="s">
        <v>12</v>
      </c>
    </row>
    <row r="18" spans="1:4" ht="12.75" customHeight="1" x14ac:dyDescent="0.25">
      <c r="A18" s="1" t="s">
        <v>13</v>
      </c>
      <c r="B18" s="11">
        <v>34401.21</v>
      </c>
      <c r="C18" s="1">
        <v>34401.21</v>
      </c>
      <c r="D18" s="2"/>
    </row>
    <row r="19" spans="1:4" ht="12.75" customHeight="1" x14ac:dyDescent="0.25">
      <c r="A19" s="5" t="s">
        <v>14</v>
      </c>
      <c r="B19" s="13">
        <f>SUM(B18:B18)</f>
        <v>34401.21</v>
      </c>
      <c r="C19" s="7">
        <f>SUM(C18:C18)</f>
        <v>34401.21</v>
      </c>
      <c r="D19" s="2"/>
    </row>
    <row r="21" spans="1:4" ht="12.75" customHeight="1" x14ac:dyDescent="0.25">
      <c r="A21" s="3" t="s">
        <v>15</v>
      </c>
    </row>
    <row r="22" spans="1:4" ht="12.75" customHeight="1" x14ac:dyDescent="0.25">
      <c r="A22" s="1" t="s">
        <v>16</v>
      </c>
      <c r="B22" s="11">
        <v>3586.35</v>
      </c>
      <c r="C22" s="1">
        <v>3586.35</v>
      </c>
      <c r="D22" s="2"/>
    </row>
    <row r="23" spans="1:4" ht="12.75" customHeight="1" x14ac:dyDescent="0.25">
      <c r="A23" s="5" t="s">
        <v>17</v>
      </c>
      <c r="B23" s="13">
        <f>SUM(B22:B22)</f>
        <v>3586.35</v>
      </c>
      <c r="C23" s="7">
        <f>SUM(C22:C22)</f>
        <v>3586.35</v>
      </c>
      <c r="D23" s="2"/>
    </row>
    <row r="25" spans="1:4" ht="12.75" customHeight="1" x14ac:dyDescent="0.25">
      <c r="A25" s="3" t="s">
        <v>18</v>
      </c>
    </row>
    <row r="26" spans="1:4" ht="12.75" customHeight="1" x14ac:dyDescent="0.25">
      <c r="A26" s="1" t="s">
        <v>19</v>
      </c>
      <c r="B26" s="11">
        <v>370</v>
      </c>
      <c r="C26" s="1">
        <v>370</v>
      </c>
      <c r="D26" s="2"/>
    </row>
    <row r="27" spans="1:4" ht="12.75" customHeight="1" x14ac:dyDescent="0.25">
      <c r="A27" s="5" t="s">
        <v>20</v>
      </c>
      <c r="B27" s="13">
        <f>SUM(B26:B26)</f>
        <v>370</v>
      </c>
      <c r="C27" s="7">
        <f>SUM(C26:C26)</f>
        <v>370</v>
      </c>
      <c r="D27" s="2"/>
    </row>
    <row r="29" spans="1:4" ht="12.75" customHeight="1" x14ac:dyDescent="0.25">
      <c r="A29" s="3" t="s">
        <v>21</v>
      </c>
    </row>
    <row r="30" spans="1:4" ht="12.75" customHeight="1" x14ac:dyDescent="0.25">
      <c r="A30" s="1" t="s">
        <v>22</v>
      </c>
      <c r="B30" s="11">
        <v>2467.35</v>
      </c>
      <c r="C30" s="11">
        <v>2467.35</v>
      </c>
      <c r="D30" s="2"/>
    </row>
    <row r="31" spans="1:4" ht="12.75" customHeight="1" x14ac:dyDescent="0.25">
      <c r="A31" s="1" t="s">
        <v>23</v>
      </c>
      <c r="B31" s="11">
        <v>3217.59</v>
      </c>
      <c r="C31" s="11">
        <v>3217.59</v>
      </c>
      <c r="D31" s="2"/>
    </row>
    <row r="32" spans="1:4" ht="12.75" customHeight="1" x14ac:dyDescent="0.25">
      <c r="A32" s="5" t="s">
        <v>24</v>
      </c>
      <c r="B32" s="13">
        <f>SUM(B30:B31)</f>
        <v>5684.9400000000005</v>
      </c>
      <c r="C32" s="7">
        <f>SUM(C30:C31)</f>
        <v>5684.9400000000005</v>
      </c>
      <c r="D32" s="2"/>
    </row>
    <row r="34" spans="1:4" ht="12.75" customHeight="1" x14ac:dyDescent="0.25">
      <c r="A34" s="6" t="s">
        <v>25</v>
      </c>
      <c r="B34" s="15">
        <f>(0+(0)+(B15)+(B19)+(B23)+(B27)+(B32))-(0)</f>
        <v>49636.75</v>
      </c>
      <c r="C34" s="8">
        <f>(0+(0)+(C15)+(C19)+(C23)+(C27)+(C32))-(0)</f>
        <v>52764.62</v>
      </c>
      <c r="D34" s="2"/>
    </row>
    <row r="36" spans="1:4" ht="12.75" customHeight="1" x14ac:dyDescent="0.25">
      <c r="A36" s="3" t="s">
        <v>26</v>
      </c>
    </row>
    <row r="37" spans="1:4" ht="12.75" customHeight="1" x14ac:dyDescent="0.25">
      <c r="A37" s="1" t="s">
        <v>27</v>
      </c>
      <c r="B37" s="11">
        <v>2595.14</v>
      </c>
      <c r="C37" s="1">
        <v>2595.14</v>
      </c>
      <c r="D37" s="2"/>
    </row>
    <row r="38" spans="1:4" ht="12.75" customHeight="1" x14ac:dyDescent="0.25">
      <c r="A38" s="1" t="s">
        <v>28</v>
      </c>
      <c r="B38" s="11">
        <v>28849.17</v>
      </c>
      <c r="C38" s="1">
        <v>28849.17</v>
      </c>
      <c r="D38" s="2"/>
    </row>
    <row r="39" spans="1:4" ht="12.75" customHeight="1" x14ac:dyDescent="0.25">
      <c r="A39" s="1" t="s">
        <v>29</v>
      </c>
      <c r="B39" s="11">
        <v>3639.78</v>
      </c>
      <c r="C39" s="1">
        <v>3639.78</v>
      </c>
      <c r="D39" s="2"/>
    </row>
    <row r="40" spans="1:4" ht="12.75" customHeight="1" x14ac:dyDescent="0.25">
      <c r="A40" s="1" t="s">
        <v>30</v>
      </c>
      <c r="B40" s="11">
        <v>19151.25</v>
      </c>
      <c r="C40" s="1">
        <v>19151.25</v>
      </c>
      <c r="D40" s="2"/>
    </row>
    <row r="41" spans="1:4" ht="12.75" customHeight="1" x14ac:dyDescent="0.25">
      <c r="A41" s="1" t="s">
        <v>31</v>
      </c>
      <c r="B41" s="11">
        <v>7578.81</v>
      </c>
      <c r="C41" s="1">
        <v>7578.81</v>
      </c>
      <c r="D41" s="2"/>
    </row>
    <row r="42" spans="1:4" ht="12.75" customHeight="1" x14ac:dyDescent="0.25">
      <c r="A42" s="5" t="s">
        <v>32</v>
      </c>
      <c r="B42" s="13">
        <f>SUM(B37:B41)</f>
        <v>61814.149999999994</v>
      </c>
      <c r="C42" s="7">
        <f>SUM(C37:C41)</f>
        <v>61814.149999999994</v>
      </c>
      <c r="D42" s="2"/>
    </row>
    <row r="44" spans="1:4" ht="12.75" customHeight="1" x14ac:dyDescent="0.25">
      <c r="A44" s="6" t="s">
        <v>33</v>
      </c>
      <c r="B44" s="15">
        <f>(0+(0)+(B42)+(B34))-(0)</f>
        <v>111450.9</v>
      </c>
      <c r="C44" s="8">
        <f>(0+(0)+(C42)+(C34))-(0)</f>
        <v>114578.76999999999</v>
      </c>
      <c r="D44" s="2"/>
    </row>
    <row r="46" spans="1:4" ht="12.75" customHeight="1" x14ac:dyDescent="0.25">
      <c r="A46" s="3" t="s">
        <v>34</v>
      </c>
    </row>
    <row r="48" spans="1:4" ht="12.75" customHeight="1" x14ac:dyDescent="0.25">
      <c r="A48" s="3" t="s">
        <v>35</v>
      </c>
    </row>
    <row r="50" spans="1:4" ht="12.75" customHeight="1" x14ac:dyDescent="0.25">
      <c r="A50" s="3" t="s">
        <v>36</v>
      </c>
    </row>
    <row r="51" spans="1:4" ht="12.75" customHeight="1" x14ac:dyDescent="0.25">
      <c r="A51" s="1" t="s">
        <v>37</v>
      </c>
      <c r="B51" s="11">
        <v>-1477.08</v>
      </c>
      <c r="C51" s="11">
        <v>-861.38</v>
      </c>
      <c r="D51" s="2"/>
    </row>
    <row r="52" spans="1:4" ht="12.75" customHeight="1" x14ac:dyDescent="0.25">
      <c r="A52" s="1" t="s">
        <v>38</v>
      </c>
      <c r="B52" s="11">
        <v>9038</v>
      </c>
      <c r="C52" s="11">
        <v>7820</v>
      </c>
      <c r="D52" s="2"/>
    </row>
    <row r="53" spans="1:4" ht="12.75" customHeight="1" x14ac:dyDescent="0.25">
      <c r="A53" s="5" t="s">
        <v>39</v>
      </c>
      <c r="B53" s="13">
        <f>SUM(B51:B52)</f>
        <v>7560.92</v>
      </c>
      <c r="C53" s="7">
        <f>SUM(C51:C52)</f>
        <v>6958.62</v>
      </c>
      <c r="D53" s="2"/>
    </row>
    <row r="55" spans="1:4" ht="12.75" customHeight="1" x14ac:dyDescent="0.25">
      <c r="A55" s="3" t="s">
        <v>40</v>
      </c>
    </row>
    <row r="56" spans="1:4" ht="12.75" customHeight="1" x14ac:dyDescent="0.25">
      <c r="A56" s="1" t="s">
        <v>41</v>
      </c>
      <c r="B56" s="11">
        <v>3643.6</v>
      </c>
      <c r="C56" s="11">
        <v>3643.6</v>
      </c>
      <c r="D56" s="2"/>
    </row>
    <row r="57" spans="1:4" ht="12.75" customHeight="1" x14ac:dyDescent="0.25">
      <c r="A57" s="1" t="s">
        <v>42</v>
      </c>
      <c r="B57" s="11">
        <v>2672.72</v>
      </c>
      <c r="C57" s="11">
        <v>1824.64</v>
      </c>
      <c r="D57" s="2"/>
    </row>
    <row r="58" spans="1:4" ht="12.75" customHeight="1" x14ac:dyDescent="0.25">
      <c r="A58" s="1" t="s">
        <v>43</v>
      </c>
      <c r="B58" s="11">
        <v>-0.08</v>
      </c>
      <c r="C58" s="11">
        <v>-0.08</v>
      </c>
      <c r="D58" s="2"/>
    </row>
    <row r="59" spans="1:4" ht="12.75" customHeight="1" x14ac:dyDescent="0.25">
      <c r="A59" s="5" t="s">
        <v>44</v>
      </c>
      <c r="B59" s="7">
        <f>SUM(B56:B58)</f>
        <v>6316.24</v>
      </c>
      <c r="C59" s="7">
        <f>SUM(C56:C58)</f>
        <v>5468.16</v>
      </c>
      <c r="D59" s="2"/>
    </row>
    <row r="61" spans="1:4" ht="12.75" customHeight="1" x14ac:dyDescent="0.25">
      <c r="A61" s="3" t="s">
        <v>45</v>
      </c>
    </row>
    <row r="62" spans="1:4" ht="12.75" customHeight="1" x14ac:dyDescent="0.25">
      <c r="A62" s="1" t="s">
        <v>46</v>
      </c>
      <c r="B62" s="11">
        <v>12059.69</v>
      </c>
      <c r="C62" s="11">
        <v>43573.29</v>
      </c>
      <c r="D62" s="2"/>
    </row>
    <row r="63" spans="1:4" ht="12.75" customHeight="1" x14ac:dyDescent="0.25">
      <c r="A63" s="5" t="s">
        <v>47</v>
      </c>
      <c r="B63" s="7">
        <f>SUM(B62:B62)</f>
        <v>12059.69</v>
      </c>
      <c r="C63" s="7">
        <f>SUM(C62:C62)</f>
        <v>43573.29</v>
      </c>
      <c r="D63" s="2"/>
    </row>
    <row r="65" spans="1:4" ht="12.75" customHeight="1" x14ac:dyDescent="0.25">
      <c r="A65" s="6" t="s">
        <v>48</v>
      </c>
      <c r="B65" s="8">
        <f>(0+(0)+(B53)+(B59)+(B63))-(0)</f>
        <v>25936.85</v>
      </c>
      <c r="C65" s="8">
        <f>(0+(0)+(C53)+(C59)+(C63))-(0)</f>
        <v>56000.07</v>
      </c>
      <c r="D65" s="2"/>
    </row>
    <row r="67" spans="1:4" ht="12.75" customHeight="1" x14ac:dyDescent="0.25">
      <c r="A67" s="3" t="s">
        <v>49</v>
      </c>
    </row>
    <row r="68" spans="1:4" ht="12.75" customHeight="1" x14ac:dyDescent="0.25">
      <c r="A68" s="1" t="s">
        <v>50</v>
      </c>
      <c r="B68" s="1">
        <v>10000</v>
      </c>
      <c r="C68" s="1">
        <v>10000</v>
      </c>
      <c r="D68" s="2"/>
    </row>
    <row r="69" spans="1:4" ht="12.75" customHeight="1" x14ac:dyDescent="0.25">
      <c r="A69" s="1" t="s">
        <v>51</v>
      </c>
      <c r="B69" s="1">
        <v>5000</v>
      </c>
      <c r="C69" s="1">
        <v>5000</v>
      </c>
      <c r="D69" s="2"/>
    </row>
    <row r="70" spans="1:4" ht="12.75" customHeight="1" x14ac:dyDescent="0.25">
      <c r="A70" s="1" t="s">
        <v>52</v>
      </c>
      <c r="B70" s="1">
        <v>10000</v>
      </c>
      <c r="C70" s="1">
        <v>10000</v>
      </c>
      <c r="D70" s="2"/>
    </row>
    <row r="72" spans="1:4" ht="12.75" customHeight="1" x14ac:dyDescent="0.25">
      <c r="A72" s="3" t="s">
        <v>53</v>
      </c>
    </row>
    <row r="73" spans="1:4" ht="12.75" customHeight="1" x14ac:dyDescent="0.25">
      <c r="A73" s="1" t="s">
        <v>54</v>
      </c>
      <c r="B73" s="1">
        <v>3.97</v>
      </c>
      <c r="C73" s="1">
        <v>3.97</v>
      </c>
      <c r="D73" s="2"/>
    </row>
    <row r="74" spans="1:4" ht="12.75" customHeight="1" x14ac:dyDescent="0.25">
      <c r="A74" s="5" t="s">
        <v>55</v>
      </c>
      <c r="B74" s="7">
        <f>SUM(B73:B73)</f>
        <v>3.97</v>
      </c>
      <c r="C74" s="7">
        <f>SUM(C73:C73)</f>
        <v>3.97</v>
      </c>
      <c r="D74" s="2"/>
    </row>
    <row r="76" spans="1:4" ht="12.75" customHeight="1" x14ac:dyDescent="0.25">
      <c r="A76" s="6" t="s">
        <v>56</v>
      </c>
      <c r="B76" s="8">
        <f>(0+((B68+B69+B70))+(B74))-(0)</f>
        <v>25003.97</v>
      </c>
      <c r="C76" s="8">
        <f>(0+((C68+C69+C70))+(C74))-(0)</f>
        <v>25003.97</v>
      </c>
      <c r="D76" s="2"/>
    </row>
    <row r="78" spans="1:4" ht="12.75" customHeight="1" x14ac:dyDescent="0.25">
      <c r="A78" s="6" t="s">
        <v>57</v>
      </c>
      <c r="B78" s="8">
        <f>(0+(0)+(B65)+(B76))-(0)</f>
        <v>50940.82</v>
      </c>
      <c r="C78" s="8">
        <f>(0+(0)+(C65)+(C76))-(0)</f>
        <v>81004.040000000008</v>
      </c>
      <c r="D78" s="2"/>
    </row>
    <row r="80" spans="1:4" ht="12.75" customHeight="1" x14ac:dyDescent="0.25">
      <c r="A80" s="6" t="s">
        <v>58</v>
      </c>
      <c r="B80" s="8">
        <f>(B44)-(B78)</f>
        <v>60510.079999999994</v>
      </c>
      <c r="C80" s="8">
        <f>(C44)-(C78)</f>
        <v>33574.729999999981</v>
      </c>
      <c r="D80" s="2"/>
    </row>
    <row r="82" spans="1:4" ht="12.75" customHeight="1" x14ac:dyDescent="0.25">
      <c r="A82" s="3" t="s">
        <v>59</v>
      </c>
    </row>
    <row r="83" spans="1:4" ht="12.75" customHeight="1" x14ac:dyDescent="0.25">
      <c r="A83" s="1" t="s">
        <v>60</v>
      </c>
      <c r="B83" s="11">
        <v>9052</v>
      </c>
      <c r="C83" s="11">
        <v>-17883.349999999999</v>
      </c>
      <c r="D83" s="2"/>
    </row>
    <row r="84" spans="1:4" ht="12.75" customHeight="1" x14ac:dyDescent="0.25">
      <c r="A84" s="1" t="s">
        <v>61</v>
      </c>
      <c r="B84" s="11">
        <v>51458.080000000002</v>
      </c>
      <c r="C84" s="11">
        <v>51458.080000000002</v>
      </c>
      <c r="D84" s="2"/>
    </row>
    <row r="85" spans="1:4" ht="12.75" customHeight="1" x14ac:dyDescent="0.25">
      <c r="A85" s="6" t="s">
        <v>62</v>
      </c>
      <c r="B85" s="8">
        <f>SUM(B83:B84)</f>
        <v>60510.080000000002</v>
      </c>
      <c r="C85" s="8">
        <f>SUM(C83:C84)</f>
        <v>33574.730000000003</v>
      </c>
      <c r="D85" s="2"/>
    </row>
  </sheetData>
  <mergeCells count="3">
    <mergeCell ref="A1:C1"/>
    <mergeCell ref="A2:C2"/>
    <mergeCell ref="A3:C3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6"/>
  <sheetViews>
    <sheetView workbookViewId="0">
      <selection activeCell="F73" sqref="F73"/>
    </sheetView>
  </sheetViews>
  <sheetFormatPr defaultRowHeight="12.5" x14ac:dyDescent="0.25"/>
  <cols>
    <col min="1" max="1" width="24.1796875" customWidth="1"/>
    <col min="2" max="2" width="18.7265625" customWidth="1"/>
    <col min="3" max="3" width="21.54296875" customWidth="1"/>
  </cols>
  <sheetData>
    <row r="1" spans="1:3" ht="15.5" x14ac:dyDescent="0.25">
      <c r="A1" s="61" t="s">
        <v>0</v>
      </c>
      <c r="B1" s="61"/>
      <c r="C1" s="61"/>
    </row>
    <row r="2" spans="1:3" ht="13" x14ac:dyDescent="0.25">
      <c r="A2" s="62" t="s">
        <v>1</v>
      </c>
      <c r="B2" s="62"/>
      <c r="C2" s="62"/>
    </row>
    <row r="3" spans="1:3" ht="13" x14ac:dyDescent="0.25">
      <c r="A3" s="62" t="s">
        <v>63</v>
      </c>
      <c r="B3" s="62"/>
      <c r="C3" s="62"/>
    </row>
    <row r="5" spans="1:3" ht="13" x14ac:dyDescent="0.25">
      <c r="A5" s="9"/>
      <c r="B5" s="9" t="s">
        <v>64</v>
      </c>
      <c r="C5" s="9" t="s">
        <v>65</v>
      </c>
    </row>
    <row r="7" spans="1:3" x14ac:dyDescent="0.25">
      <c r="A7" s="10" t="s">
        <v>5</v>
      </c>
    </row>
    <row r="9" spans="1:3" x14ac:dyDescent="0.25">
      <c r="A9" s="10" t="s">
        <v>6</v>
      </c>
    </row>
    <row r="11" spans="1:3" x14ac:dyDescent="0.25">
      <c r="A11" s="10" t="s">
        <v>7</v>
      </c>
    </row>
    <row r="12" spans="1:3" x14ac:dyDescent="0.25">
      <c r="A12" s="11" t="s">
        <v>8</v>
      </c>
      <c r="B12" s="11">
        <v>3917.74</v>
      </c>
      <c r="C12" s="11">
        <v>1581.84</v>
      </c>
    </row>
    <row r="13" spans="1:3" x14ac:dyDescent="0.25">
      <c r="A13" s="11" t="s">
        <v>9</v>
      </c>
      <c r="B13" s="11">
        <v>36.86</v>
      </c>
      <c r="C13" s="11">
        <v>133.63</v>
      </c>
    </row>
    <row r="14" spans="1:3" x14ac:dyDescent="0.25">
      <c r="A14" s="11" t="s">
        <v>10</v>
      </c>
      <c r="B14" s="11">
        <v>4813.8599999999997</v>
      </c>
      <c r="C14" s="11">
        <v>14563.81</v>
      </c>
    </row>
    <row r="15" spans="1:3" x14ac:dyDescent="0.25">
      <c r="A15" s="12" t="s">
        <v>11</v>
      </c>
      <c r="B15" s="13">
        <f>SUM(B12:B14)</f>
        <v>8768.4599999999991</v>
      </c>
      <c r="C15" s="13">
        <f>SUM(C12:C14)</f>
        <v>16279.279999999999</v>
      </c>
    </row>
    <row r="17" spans="1:3" x14ac:dyDescent="0.25">
      <c r="A17" s="10" t="s">
        <v>12</v>
      </c>
    </row>
    <row r="18" spans="1:3" x14ac:dyDescent="0.25">
      <c r="A18" s="11" t="s">
        <v>13</v>
      </c>
      <c r="B18" s="11">
        <v>34401.21</v>
      </c>
      <c r="C18" s="11">
        <v>54843.63</v>
      </c>
    </row>
    <row r="19" spans="1:3" x14ac:dyDescent="0.25">
      <c r="A19" s="12" t="s">
        <v>14</v>
      </c>
      <c r="B19" s="13">
        <f>SUM(B18:B18)</f>
        <v>34401.21</v>
      </c>
      <c r="C19" s="13">
        <f>SUM(C18:C18)</f>
        <v>54843.63</v>
      </c>
    </row>
    <row r="21" spans="1:3" x14ac:dyDescent="0.25">
      <c r="A21" s="10" t="s">
        <v>15</v>
      </c>
    </row>
    <row r="22" spans="1:3" x14ac:dyDescent="0.25">
      <c r="A22" s="11" t="s">
        <v>16</v>
      </c>
      <c r="B22" s="11">
        <v>3586.35</v>
      </c>
      <c r="C22" s="11">
        <v>3585</v>
      </c>
    </row>
    <row r="23" spans="1:3" x14ac:dyDescent="0.25">
      <c r="A23" s="12" t="s">
        <v>17</v>
      </c>
      <c r="B23" s="13">
        <f>SUM(B22:B22)</f>
        <v>3586.35</v>
      </c>
      <c r="C23" s="13">
        <f>SUM(C22:C22)</f>
        <v>3585</v>
      </c>
    </row>
    <row r="25" spans="1:3" x14ac:dyDescent="0.25">
      <c r="A25" s="10" t="s">
        <v>18</v>
      </c>
    </row>
    <row r="26" spans="1:3" x14ac:dyDescent="0.25">
      <c r="A26" s="11" t="s">
        <v>19</v>
      </c>
      <c r="B26" s="11">
        <v>370</v>
      </c>
      <c r="C26" s="11">
        <v>300</v>
      </c>
    </row>
    <row r="27" spans="1:3" x14ac:dyDescent="0.25">
      <c r="A27" s="11" t="s">
        <v>66</v>
      </c>
      <c r="B27" s="11">
        <v>0</v>
      </c>
      <c r="C27" s="11">
        <v>518.15</v>
      </c>
    </row>
    <row r="28" spans="1:3" x14ac:dyDescent="0.25">
      <c r="A28" s="12" t="s">
        <v>20</v>
      </c>
      <c r="B28" s="13">
        <f>SUM(B26:B27)</f>
        <v>370</v>
      </c>
      <c r="C28" s="13">
        <f>SUM(C26:C27)</f>
        <v>818.15</v>
      </c>
    </row>
    <row r="30" spans="1:3" x14ac:dyDescent="0.25">
      <c r="A30" s="10" t="s">
        <v>21</v>
      </c>
    </row>
    <row r="31" spans="1:3" x14ac:dyDescent="0.25">
      <c r="A31" s="11" t="s">
        <v>22</v>
      </c>
      <c r="B31" s="11">
        <v>2270.27</v>
      </c>
      <c r="C31" s="11">
        <v>2217.69</v>
      </c>
    </row>
    <row r="32" spans="1:3" x14ac:dyDescent="0.25">
      <c r="A32" s="11" t="s">
        <v>23</v>
      </c>
      <c r="B32" s="11">
        <v>8491.0499999999993</v>
      </c>
      <c r="C32" s="11">
        <v>5955.78</v>
      </c>
    </row>
    <row r="33" spans="1:3" x14ac:dyDescent="0.25">
      <c r="A33" s="12" t="s">
        <v>24</v>
      </c>
      <c r="B33" s="13">
        <f>SUM(B31:B32)</f>
        <v>10761.32</v>
      </c>
      <c r="C33" s="13">
        <f>SUM(C31:C32)</f>
        <v>8173.4699999999993</v>
      </c>
    </row>
    <row r="35" spans="1:3" ht="13" thickBot="1" x14ac:dyDescent="0.3">
      <c r="A35" s="14" t="s">
        <v>25</v>
      </c>
      <c r="B35" s="15">
        <f>(0+(0)+(B15)+(B19)+(B23)+(B28)+(B33))-(0)</f>
        <v>57887.34</v>
      </c>
      <c r="C35" s="15">
        <f>(0+(0)+(C15)+(C19)+(C23)+(C28)+(C33))-(0)</f>
        <v>83699.53</v>
      </c>
    </row>
    <row r="36" spans="1:3" ht="13" thickTop="1" x14ac:dyDescent="0.25"/>
    <row r="37" spans="1:3" x14ac:dyDescent="0.25">
      <c r="A37" s="10" t="s">
        <v>26</v>
      </c>
    </row>
    <row r="38" spans="1:3" x14ac:dyDescent="0.25">
      <c r="A38" s="11" t="s">
        <v>27</v>
      </c>
      <c r="B38" s="11">
        <v>2845.91</v>
      </c>
      <c r="C38" s="11">
        <v>3348.58</v>
      </c>
    </row>
    <row r="39" spans="1:3" x14ac:dyDescent="0.25">
      <c r="A39" s="11" t="s">
        <v>28</v>
      </c>
      <c r="B39" s="11">
        <v>31828.959999999999</v>
      </c>
      <c r="C39" s="11">
        <v>35703.39</v>
      </c>
    </row>
    <row r="40" spans="1:3" x14ac:dyDescent="0.25">
      <c r="A40" s="11" t="s">
        <v>29</v>
      </c>
      <c r="B40" s="11">
        <v>4959.82</v>
      </c>
      <c r="C40" s="11">
        <v>7196.36</v>
      </c>
    </row>
    <row r="41" spans="1:3" x14ac:dyDescent="0.25">
      <c r="A41" s="11" t="s">
        <v>30</v>
      </c>
      <c r="B41" s="11">
        <v>21179.5</v>
      </c>
      <c r="C41" s="11">
        <v>22553.82</v>
      </c>
    </row>
    <row r="42" spans="1:3" x14ac:dyDescent="0.25">
      <c r="A42" s="11" t="s">
        <v>31</v>
      </c>
      <c r="B42" s="11">
        <v>9521.7800000000007</v>
      </c>
      <c r="C42" s="11">
        <v>7636.45</v>
      </c>
    </row>
    <row r="43" spans="1:3" x14ac:dyDescent="0.25">
      <c r="A43" s="12" t="s">
        <v>32</v>
      </c>
      <c r="B43" s="13">
        <f>SUM(B38:B42)</f>
        <v>70335.97</v>
      </c>
      <c r="C43" s="13">
        <f>SUM(C38:C42)</f>
        <v>76438.599999999991</v>
      </c>
    </row>
    <row r="45" spans="1:3" ht="13" thickBot="1" x14ac:dyDescent="0.3">
      <c r="A45" s="14" t="s">
        <v>33</v>
      </c>
      <c r="B45" s="15">
        <f>(0+(0)+(B43)+(B35))-(0)</f>
        <v>128223.31</v>
      </c>
      <c r="C45" s="15">
        <f>(0+(0)+(C43)+(C35))-(0)</f>
        <v>160138.13</v>
      </c>
    </row>
    <row r="46" spans="1:3" ht="13" thickTop="1" x14ac:dyDescent="0.25"/>
    <row r="47" spans="1:3" x14ac:dyDescent="0.25">
      <c r="A47" s="10" t="s">
        <v>34</v>
      </c>
    </row>
    <row r="49" spans="1:3" x14ac:dyDescent="0.25">
      <c r="A49" s="10" t="s">
        <v>35</v>
      </c>
    </row>
    <row r="51" spans="1:3" x14ac:dyDescent="0.25">
      <c r="A51" s="10" t="s">
        <v>36</v>
      </c>
    </row>
    <row r="52" spans="1:3" x14ac:dyDescent="0.25">
      <c r="A52" s="11" t="s">
        <v>37</v>
      </c>
      <c r="B52" s="11">
        <v>-1261.1099999999999</v>
      </c>
      <c r="C52" s="11">
        <v>-3968.11</v>
      </c>
    </row>
    <row r="53" spans="1:3" x14ac:dyDescent="0.25">
      <c r="A53" s="11" t="s">
        <v>38</v>
      </c>
      <c r="B53" s="11">
        <v>4648</v>
      </c>
      <c r="C53" s="11">
        <v>3332.33</v>
      </c>
    </row>
    <row r="54" spans="1:3" x14ac:dyDescent="0.25">
      <c r="A54" s="12" t="s">
        <v>39</v>
      </c>
      <c r="B54" s="13">
        <f>SUM(B52:B53)</f>
        <v>3386.8900000000003</v>
      </c>
      <c r="C54" s="13">
        <f>SUM(C52:C53)</f>
        <v>-635.7800000000002</v>
      </c>
    </row>
    <row r="56" spans="1:3" x14ac:dyDescent="0.25">
      <c r="A56" s="10" t="s">
        <v>40</v>
      </c>
    </row>
    <row r="57" spans="1:3" x14ac:dyDescent="0.25">
      <c r="A57" s="11" t="s">
        <v>41</v>
      </c>
      <c r="B57" s="11">
        <v>6685.6</v>
      </c>
      <c r="C57" s="11">
        <v>9350.42</v>
      </c>
    </row>
    <row r="58" spans="1:3" x14ac:dyDescent="0.25">
      <c r="A58" s="11" t="s">
        <v>67</v>
      </c>
      <c r="B58" s="11">
        <v>0</v>
      </c>
      <c r="C58" s="11">
        <v>6830.84</v>
      </c>
    </row>
    <row r="59" spans="1:3" x14ac:dyDescent="0.25">
      <c r="A59" s="11" t="s">
        <v>42</v>
      </c>
      <c r="B59" s="11">
        <v>7004.32</v>
      </c>
      <c r="C59" s="11">
        <v>6940.26</v>
      </c>
    </row>
    <row r="60" spans="1:3" x14ac:dyDescent="0.25">
      <c r="A60" s="12" t="s">
        <v>44</v>
      </c>
      <c r="B60" s="13">
        <f>SUM(B57:B59)</f>
        <v>13689.92</v>
      </c>
      <c r="C60" s="13">
        <f>SUM(C57:C59)</f>
        <v>23121.52</v>
      </c>
    </row>
    <row r="62" spans="1:3" x14ac:dyDescent="0.25">
      <c r="A62" s="10" t="s">
        <v>45</v>
      </c>
    </row>
    <row r="63" spans="1:3" x14ac:dyDescent="0.25">
      <c r="A63" s="11" t="s">
        <v>46</v>
      </c>
      <c r="B63" s="11">
        <v>59688.42</v>
      </c>
      <c r="C63" s="11">
        <v>37543.5</v>
      </c>
    </row>
    <row r="64" spans="1:3" x14ac:dyDescent="0.25">
      <c r="A64" s="12" t="s">
        <v>47</v>
      </c>
      <c r="B64" s="13">
        <f>SUM(B63:B63)</f>
        <v>59688.42</v>
      </c>
      <c r="C64" s="13">
        <f>SUM(C63:C63)</f>
        <v>37543.5</v>
      </c>
    </row>
    <row r="66" spans="1:3" ht="13" thickBot="1" x14ac:dyDescent="0.3">
      <c r="A66" s="14" t="s">
        <v>48</v>
      </c>
      <c r="B66" s="15">
        <f>(0+(0)+(B54)+(B60)+(B64))-(0)</f>
        <v>76765.23</v>
      </c>
      <c r="C66" s="15">
        <f>(0+(0)+(C54)+(C60)+(C64))-(0)</f>
        <v>60029.240000000005</v>
      </c>
    </row>
    <row r="67" spans="1:3" ht="13" thickTop="1" x14ac:dyDescent="0.25"/>
    <row r="68" spans="1:3" ht="13" thickBot="1" x14ac:dyDescent="0.3">
      <c r="A68" s="14" t="s">
        <v>57</v>
      </c>
      <c r="B68" s="15">
        <f>(0+(0)+(B66))-(0)</f>
        <v>76765.23</v>
      </c>
      <c r="C68" s="15">
        <f>(0+(0)+(C66))-(0)</f>
        <v>60029.240000000005</v>
      </c>
    </row>
    <row r="69" spans="1:3" ht="13" thickTop="1" x14ac:dyDescent="0.25"/>
    <row r="70" spans="1:3" ht="13" thickBot="1" x14ac:dyDescent="0.3">
      <c r="A70" s="14" t="s">
        <v>58</v>
      </c>
      <c r="B70" s="15">
        <f>(B45)-(B68)</f>
        <v>51458.080000000002</v>
      </c>
      <c r="C70" s="15">
        <f>(C45)-(C68)</f>
        <v>100108.89</v>
      </c>
    </row>
    <row r="71" spans="1:3" ht="13" thickTop="1" x14ac:dyDescent="0.25"/>
    <row r="72" spans="1:3" x14ac:dyDescent="0.25">
      <c r="A72" s="10" t="s">
        <v>59</v>
      </c>
    </row>
    <row r="73" spans="1:3" x14ac:dyDescent="0.25">
      <c r="A73" s="11" t="s">
        <v>60</v>
      </c>
      <c r="B73" s="11">
        <v>-48650.81</v>
      </c>
      <c r="C73" s="11">
        <v>-17160</v>
      </c>
    </row>
    <row r="74" spans="1:3" x14ac:dyDescent="0.25">
      <c r="A74" s="11" t="s">
        <v>61</v>
      </c>
      <c r="B74" s="11">
        <v>100108.89</v>
      </c>
      <c r="C74" s="11">
        <v>117268.89</v>
      </c>
    </row>
    <row r="75" spans="1:3" ht="13" thickBot="1" x14ac:dyDescent="0.3">
      <c r="A75" s="14" t="s">
        <v>62</v>
      </c>
      <c r="B75" s="15">
        <f>SUM(B73:B74)</f>
        <v>51458.080000000002</v>
      </c>
      <c r="C75" s="15">
        <f>SUM(C73:C74)</f>
        <v>100108.89</v>
      </c>
    </row>
    <row r="76" spans="1:3" ht="13" thickTop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Comparatives</vt:lpstr>
      <vt:lpstr>Nov 19+18</vt:lpstr>
      <vt:lpstr>Feb 19 vs Feb 18</vt:lpstr>
      <vt:lpstr>Feb 20 + Jan 20</vt:lpstr>
      <vt:lpstr>Jun 19+Jun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Bartels</cp:lastModifiedBy>
  <dcterms:created xsi:type="dcterms:W3CDTF">2020-02-16T03:59:01Z</dcterms:created>
  <dcterms:modified xsi:type="dcterms:W3CDTF">2020-02-20T20:01:13Z</dcterms:modified>
</cp:coreProperties>
</file>