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743C9DAE-78B9-4B60-AA1F-2DDF8AD6CDFF}" xr6:coauthVersionLast="47" xr6:coauthVersionMax="47" xr10:uidLastSave="{00000000-0000-0000-0000-000000000000}"/>
  <bookViews>
    <workbookView xWindow="-28920" yWindow="1245" windowWidth="29040" windowHeight="15840" activeTab="1" xr2:uid="{00000000-000D-0000-FFFF-FFFF00000000}"/>
  </bookViews>
  <sheets>
    <sheet name="Profit  Loss" sheetId="3" r:id="rId1"/>
    <sheet name="Compariso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2" l="1"/>
  <c r="B29" i="2"/>
  <c r="B21" i="2"/>
  <c r="B20" i="2"/>
  <c r="D20" i="2" s="1"/>
  <c r="B19" i="2"/>
  <c r="B18" i="2"/>
  <c r="D18" i="2" s="1"/>
  <c r="B17" i="2"/>
  <c r="B11" i="2"/>
  <c r="D11" i="2" s="1"/>
  <c r="B5" i="2"/>
  <c r="D5" i="2" s="1"/>
  <c r="B8" i="2"/>
  <c r="B7" i="2"/>
  <c r="D7" i="2" s="1"/>
  <c r="B6" i="2"/>
  <c r="D6" i="2" s="1"/>
  <c r="B80" i="3"/>
  <c r="B82" i="3" s="1"/>
  <c r="B70" i="3"/>
  <c r="B66" i="3"/>
  <c r="B58" i="3"/>
  <c r="B72" i="3" s="1"/>
  <c r="B52" i="3"/>
  <c r="B48" i="3"/>
  <c r="B31" i="3"/>
  <c r="B21" i="3"/>
  <c r="B14" i="3"/>
  <c r="B23" i="3" s="1"/>
  <c r="C22" i="2"/>
  <c r="C9" i="2"/>
  <c r="C13" i="2" s="1"/>
  <c r="C14" i="2" s="1"/>
  <c r="B74" i="3" l="1"/>
  <c r="B84" i="3" s="1"/>
  <c r="B22" i="2"/>
  <c r="D22" i="2" s="1"/>
  <c r="C26" i="2"/>
  <c r="C31" i="2" s="1"/>
  <c r="B9" i="2"/>
  <c r="D17" i="2" l="1"/>
  <c r="B13" i="2"/>
  <c r="D9" i="2"/>
  <c r="B14" i="2" l="1"/>
  <c r="B26" i="2"/>
  <c r="D13" i="2"/>
  <c r="D26" i="2" l="1"/>
  <c r="D31" i="2"/>
</calcChain>
</file>

<file path=xl/sharedStrings.xml><?xml version="1.0" encoding="utf-8"?>
<sst xmlns="http://schemas.openxmlformats.org/spreadsheetml/2006/main" count="93" uniqueCount="85">
  <si>
    <t>ALFALFA HOUSE COMMUNITY FOOD CO-OPERATIVE</t>
  </si>
  <si>
    <t>Sales - Ex GST</t>
  </si>
  <si>
    <t>Sales - GST</t>
  </si>
  <si>
    <t>Sales from Vege Boxes</t>
  </si>
  <si>
    <t>Sales variance - POS to bank</t>
  </si>
  <si>
    <t>Groceries</t>
  </si>
  <si>
    <t>Packaging</t>
  </si>
  <si>
    <t>Produce</t>
  </si>
  <si>
    <t>Total Cost of Sales</t>
  </si>
  <si>
    <t>Gross Profit</t>
  </si>
  <si>
    <t>Annual Subscription Fees</t>
  </si>
  <si>
    <t>Donations - Ex GST</t>
  </si>
  <si>
    <t>Interest Income</t>
  </si>
  <si>
    <t>Total Other Income</t>
  </si>
  <si>
    <t>Operating Expenses</t>
  </si>
  <si>
    <t>Subscriptions</t>
  </si>
  <si>
    <t>Total Operating Expenses</t>
  </si>
  <si>
    <t>Net Profit</t>
  </si>
  <si>
    <t>Variance</t>
  </si>
  <si>
    <t xml:space="preserve">Income </t>
  </si>
  <si>
    <t xml:space="preserve">Shop Trading </t>
  </si>
  <si>
    <t>Donations</t>
  </si>
  <si>
    <t>Workshop Fees</t>
  </si>
  <si>
    <t>Total Income</t>
  </si>
  <si>
    <t>Less: Cost of Sales</t>
  </si>
  <si>
    <t>Gross Profit Margin</t>
  </si>
  <si>
    <t>Administrative Expenses</t>
  </si>
  <si>
    <t xml:space="preserve">Employee Expenses </t>
  </si>
  <si>
    <t>Communication Expenses</t>
  </si>
  <si>
    <t>Rent and Facility Expenses</t>
  </si>
  <si>
    <t>Insurance Expenses</t>
  </si>
  <si>
    <t>Non-operating Expenses</t>
  </si>
  <si>
    <t>Adjusted Net Profit</t>
  </si>
  <si>
    <t>NA</t>
  </si>
  <si>
    <t>Alfalfa House P&amp;L Snapshot (Sep 21 vs Aug 21)</t>
  </si>
  <si>
    <t>Add: Government Grants</t>
  </si>
  <si>
    <t>Profit &amp; Loss</t>
  </si>
  <si>
    <t>For the month ended 30 September 2021</t>
  </si>
  <si>
    <t>Sep-21</t>
  </si>
  <si>
    <t>Income</t>
  </si>
  <si>
    <t>Cash Sales Deposited to bank</t>
  </si>
  <si>
    <t>Debit/Credit Card Sales Deposited to bank</t>
  </si>
  <si>
    <t>Less Cost of Sales</t>
  </si>
  <si>
    <t>Freight In</t>
  </si>
  <si>
    <t>Plus Other Income</t>
  </si>
  <si>
    <t>Grant Income</t>
  </si>
  <si>
    <t>Less Operating Expenses</t>
  </si>
  <si>
    <t>Foreign Currency Gains and Losses</t>
  </si>
  <si>
    <t xml:space="preserve">   Administration Expenses</t>
  </si>
  <si>
    <t xml:space="preserve">   Bank Fees</t>
  </si>
  <si>
    <t xml:space="preserve">   Bookkeeping Fees</t>
  </si>
  <si>
    <t xml:space="preserve">   Computer Expenses</t>
  </si>
  <si>
    <t xml:space="preserve">   Depreciation</t>
  </si>
  <si>
    <t xml:space="preserve">   EFTPOS Fees</t>
  </si>
  <si>
    <t xml:space="preserve">   Licences</t>
  </si>
  <si>
    <t xml:space="preserve">   Postage</t>
  </si>
  <si>
    <t xml:space="preserve">   Repairs &amp; Maintenance</t>
  </si>
  <si>
    <t xml:space="preserve">   Staff Amenities</t>
  </si>
  <si>
    <t xml:space="preserve">   Stationery &amp; Office Supplies</t>
  </si>
  <si>
    <t xml:space="preserve">   Subscriptions</t>
  </si>
  <si>
    <t xml:space="preserve">   Total Administration Expenses</t>
  </si>
  <si>
    <t xml:space="preserve">   Communication Expenses</t>
  </si>
  <si>
    <t xml:space="preserve">   Telephone Expenses</t>
  </si>
  <si>
    <t xml:space="preserve">   Total Communication Expenses</t>
  </si>
  <si>
    <t xml:space="preserve">   Employment Expenses</t>
  </si>
  <si>
    <t xml:space="preserve">   Annual Leave - Movements</t>
  </si>
  <si>
    <t xml:space="preserve">   Superannuation Expense</t>
  </si>
  <si>
    <t xml:space="preserve">   Wages &amp; Salaries Expenses</t>
  </si>
  <si>
    <t xml:space="preserve">   Total Employment Expenses</t>
  </si>
  <si>
    <t xml:space="preserve">   Facility Expenses</t>
  </si>
  <si>
    <t xml:space="preserve">   Cleaning Expenses</t>
  </si>
  <si>
    <t xml:space="preserve">   Council Rates</t>
  </si>
  <si>
    <t xml:space="preserve">   Electricity Expenses</t>
  </si>
  <si>
    <t xml:space="preserve">   Rent</t>
  </si>
  <si>
    <t xml:space="preserve">   Rubbish Removal</t>
  </si>
  <si>
    <t xml:space="preserve">   Total Facility Expenses</t>
  </si>
  <si>
    <t xml:space="preserve">   Insurance Expenses</t>
  </si>
  <si>
    <t xml:space="preserve">   Workers Comp Insurance</t>
  </si>
  <si>
    <t xml:space="preserve">   Total Insurance Expenses</t>
  </si>
  <si>
    <t>Operating Profit</t>
  </si>
  <si>
    <t xml:space="preserve">   Other Non-operating Expenses</t>
  </si>
  <si>
    <t xml:space="preserve">   Interest Expense</t>
  </si>
  <si>
    <t xml:space="preserve">   Total Other Non-operating Expenses</t>
  </si>
  <si>
    <t>Total Non-operating Expenses</t>
  </si>
  <si>
    <t>Less: October Rent paid in 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</si>
</sst>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5" formatCode="_-* #,##0_-;* \(#,##0\)_-;_-* &quot;-&quot;??_-;_-@_-"/>
    <numFmt numFmtId="166" formatCode="[$$-809]#,##0.00;\-[$$-809]#,##0.00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>
      <alignment vertical="center"/>
    </xf>
  </cellStyleXfs>
  <cellXfs count="39">
    <xf numFmtId="0" fontId="0" fillId="0" borderId="0" xfId="0" applyProtection="1"/>
    <xf numFmtId="0" fontId="1" fillId="0" borderId="0" xfId="3" applyFont="1" applyAlignment="1">
      <alignment vertical="center"/>
    </xf>
    <xf numFmtId="0" fontId="2" fillId="0" borderId="0" xfId="3" applyAlignment="1">
      <alignment vertical="center"/>
    </xf>
    <xf numFmtId="0" fontId="2" fillId="0" borderId="0" xfId="3" applyAlignment="1">
      <alignment horizontal="center" vertical="center"/>
    </xf>
    <xf numFmtId="0" fontId="3" fillId="2" borderId="3" xfId="3" applyFont="1" applyFill="1" applyBorder="1" applyAlignment="1">
      <alignment vertical="center"/>
    </xf>
    <xf numFmtId="17" fontId="3" fillId="2" borderId="4" xfId="3" applyNumberFormat="1" applyFont="1" applyFill="1" applyBorder="1" applyAlignment="1">
      <alignment horizontal="right" vertical="center" wrapText="1"/>
    </xf>
    <xf numFmtId="0" fontId="3" fillId="2" borderId="5" xfId="3" applyFont="1" applyFill="1" applyBorder="1" applyAlignment="1">
      <alignment horizontal="center" vertical="center"/>
    </xf>
    <xf numFmtId="0" fontId="2" fillId="3" borderId="7" xfId="3" applyFill="1" applyBorder="1" applyAlignment="1">
      <alignment horizontal="center" vertical="center"/>
    </xf>
    <xf numFmtId="9" fontId="2" fillId="3" borderId="7" xfId="2" applyFont="1" applyFill="1" applyBorder="1" applyAlignment="1">
      <alignment horizontal="center" vertical="center"/>
    </xf>
    <xf numFmtId="9" fontId="1" fillId="3" borderId="7" xfId="2" applyFont="1" applyFill="1" applyBorder="1" applyAlignment="1">
      <alignment horizontal="center" vertical="center"/>
    </xf>
    <xf numFmtId="0" fontId="0" fillId="0" borderId="0" xfId="0"/>
    <xf numFmtId="0" fontId="0" fillId="3" borderId="7" xfId="0" applyFill="1" applyBorder="1"/>
    <xf numFmtId="0" fontId="4" fillId="3" borderId="7" xfId="0" applyFont="1" applyFill="1" applyBorder="1"/>
    <xf numFmtId="0" fontId="2" fillId="4" borderId="6" xfId="3" applyFill="1" applyBorder="1" applyAlignment="1">
      <alignment vertical="center"/>
    </xf>
    <xf numFmtId="165" fontId="0" fillId="4" borderId="0" xfId="1" applyNumberFormat="1" applyFont="1" applyFill="1" applyBorder="1" applyAlignment="1">
      <alignment vertical="center"/>
    </xf>
    <xf numFmtId="0" fontId="1" fillId="4" borderId="6" xfId="3" applyFont="1" applyFill="1" applyBorder="1" applyAlignment="1">
      <alignment vertical="center"/>
    </xf>
    <xf numFmtId="165" fontId="1" fillId="4" borderId="4" xfId="1" applyNumberFormat="1" applyFont="1" applyFill="1" applyBorder="1" applyAlignment="1">
      <alignment vertical="center"/>
    </xf>
    <xf numFmtId="0" fontId="4" fillId="4" borderId="6" xfId="3" applyFont="1" applyFill="1" applyBorder="1" applyAlignment="1">
      <alignment vertical="center"/>
    </xf>
    <xf numFmtId="9" fontId="4" fillId="4" borderId="0" xfId="2" applyFont="1" applyFill="1" applyBorder="1" applyAlignment="1">
      <alignment vertical="center"/>
    </xf>
    <xf numFmtId="165" fontId="1" fillId="4" borderId="2" xfId="1" applyNumberFormat="1" applyFont="1" applyFill="1" applyBorder="1" applyAlignment="1">
      <alignment vertical="center"/>
    </xf>
    <xf numFmtId="0" fontId="0" fillId="4" borderId="6" xfId="0" applyFill="1" applyBorder="1"/>
    <xf numFmtId="165" fontId="4" fillId="4" borderId="0" xfId="1" applyNumberFormat="1" applyFont="1" applyFill="1" applyBorder="1" applyAlignment="1">
      <alignment vertical="center"/>
    </xf>
    <xf numFmtId="0" fontId="1" fillId="4" borderId="8" xfId="3" applyFont="1" applyFill="1" applyBorder="1" applyAlignment="1">
      <alignment vertical="center"/>
    </xf>
    <xf numFmtId="165" fontId="0" fillId="0" borderId="0" xfId="0" applyNumberFormat="1"/>
    <xf numFmtId="0" fontId="2" fillId="4" borderId="0" xfId="3" applyFill="1" applyBorder="1" applyAlignment="1">
      <alignment vertical="center"/>
    </xf>
    <xf numFmtId="165" fontId="2" fillId="4" borderId="0" xfId="3" applyNumberFormat="1" applyFill="1" applyBorder="1" applyAlignment="1">
      <alignment vertical="center"/>
    </xf>
    <xf numFmtId="0" fontId="0" fillId="4" borderId="0" xfId="0" applyFill="1" applyBorder="1"/>
    <xf numFmtId="9" fontId="1" fillId="3" borderId="9" xfId="2" applyFont="1" applyFill="1" applyBorder="1" applyAlignment="1">
      <alignment horizontal="center" vertical="center"/>
    </xf>
    <xf numFmtId="166" fontId="5" fillId="0" borderId="0" xfId="4" applyNumberFormat="1" applyFont="1" applyAlignment="1">
      <alignment horizontal="center" vertical="center"/>
    </xf>
    <xf numFmtId="0" fontId="2" fillId="0" borderId="0" xfId="4">
      <alignment vertical="center"/>
    </xf>
    <xf numFmtId="166" fontId="1" fillId="0" borderId="0" xfId="4" applyNumberFormat="1" applyFont="1" applyAlignment="1">
      <alignment horizontal="center" vertical="center"/>
    </xf>
    <xf numFmtId="166" fontId="1" fillId="0" borderId="0" xfId="4" applyNumberFormat="1" applyFont="1">
      <alignment vertical="center"/>
    </xf>
    <xf numFmtId="0" fontId="6" fillId="0" borderId="0" xfId="4" applyFont="1" applyAlignment="1">
      <alignment vertical="top" wrapText="1"/>
    </xf>
    <xf numFmtId="166" fontId="7" fillId="0" borderId="0" xfId="4" applyNumberFormat="1" applyFont="1">
      <alignment vertical="center"/>
    </xf>
    <xf numFmtId="166" fontId="8" fillId="0" borderId="0" xfId="4" applyNumberFormat="1" applyFont="1">
      <alignment vertical="center"/>
    </xf>
    <xf numFmtId="0" fontId="7" fillId="0" borderId="1" xfId="4" applyFont="1" applyBorder="1">
      <alignment vertical="center"/>
    </xf>
    <xf numFmtId="166" fontId="7" fillId="0" borderId="1" xfId="4" applyNumberFormat="1" applyFont="1" applyBorder="1">
      <alignment vertical="center"/>
    </xf>
    <xf numFmtId="0" fontId="7" fillId="0" borderId="10" xfId="4" applyFont="1" applyBorder="1">
      <alignment vertical="center"/>
    </xf>
    <xf numFmtId="166" fontId="7" fillId="0" borderId="10" xfId="4" applyNumberFormat="1" applyFont="1" applyBorder="1">
      <alignment vertical="center"/>
    </xf>
  </cellXfs>
  <cellStyles count="5">
    <cellStyle name="Comma" xfId="1" builtinId="3"/>
    <cellStyle name="Normal" xfId="0" builtinId="0"/>
    <cellStyle name="Normal 2" xfId="3" xr:uid="{4568DA7C-6CAB-4F84-AF3C-C7E5CA3EEFF6}"/>
    <cellStyle name="Normal 3" xfId="4" xr:uid="{A69839FB-0AC8-4A4E-925C-12AEDE2EFA09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C3A5E-DD80-442F-B891-563EC19E8D74}">
  <dimension ref="A1:C84"/>
  <sheetViews>
    <sheetView topLeftCell="A37" zoomScaleNormal="100" workbookViewId="0">
      <selection activeCell="B64" sqref="B64"/>
    </sheetView>
  </sheetViews>
  <sheetFormatPr defaultRowHeight="12.75" customHeight="1" x14ac:dyDescent="0.25"/>
  <cols>
    <col min="1" max="1" width="36.08984375" style="29" customWidth="1"/>
    <col min="2" max="2" width="14.26953125" style="29" customWidth="1"/>
    <col min="3" max="256" width="8.7265625" style="29"/>
    <col min="257" max="257" width="36.08984375" style="29" customWidth="1"/>
    <col min="258" max="258" width="14.26953125" style="29" customWidth="1"/>
    <col min="259" max="512" width="8.7265625" style="29"/>
    <col min="513" max="513" width="36.08984375" style="29" customWidth="1"/>
    <col min="514" max="514" width="14.26953125" style="29" customWidth="1"/>
    <col min="515" max="768" width="8.7265625" style="29"/>
    <col min="769" max="769" width="36.08984375" style="29" customWidth="1"/>
    <col min="770" max="770" width="14.26953125" style="29" customWidth="1"/>
    <col min="771" max="1024" width="8.7265625" style="29"/>
    <col min="1025" max="1025" width="36.08984375" style="29" customWidth="1"/>
    <col min="1026" max="1026" width="14.26953125" style="29" customWidth="1"/>
    <col min="1027" max="1280" width="8.7265625" style="29"/>
    <col min="1281" max="1281" width="36.08984375" style="29" customWidth="1"/>
    <col min="1282" max="1282" width="14.26953125" style="29" customWidth="1"/>
    <col min="1283" max="1536" width="8.7265625" style="29"/>
    <col min="1537" max="1537" width="36.08984375" style="29" customWidth="1"/>
    <col min="1538" max="1538" width="14.26953125" style="29" customWidth="1"/>
    <col min="1539" max="1792" width="8.7265625" style="29"/>
    <col min="1793" max="1793" width="36.08984375" style="29" customWidth="1"/>
    <col min="1794" max="1794" width="14.26953125" style="29" customWidth="1"/>
    <col min="1795" max="2048" width="8.7265625" style="29"/>
    <col min="2049" max="2049" width="36.08984375" style="29" customWidth="1"/>
    <col min="2050" max="2050" width="14.26953125" style="29" customWidth="1"/>
    <col min="2051" max="2304" width="8.7265625" style="29"/>
    <col min="2305" max="2305" width="36.08984375" style="29" customWidth="1"/>
    <col min="2306" max="2306" width="14.26953125" style="29" customWidth="1"/>
    <col min="2307" max="2560" width="8.7265625" style="29"/>
    <col min="2561" max="2561" width="36.08984375" style="29" customWidth="1"/>
    <col min="2562" max="2562" width="14.26953125" style="29" customWidth="1"/>
    <col min="2563" max="2816" width="8.7265625" style="29"/>
    <col min="2817" max="2817" width="36.08984375" style="29" customWidth="1"/>
    <col min="2818" max="2818" width="14.26953125" style="29" customWidth="1"/>
    <col min="2819" max="3072" width="8.7265625" style="29"/>
    <col min="3073" max="3073" width="36.08984375" style="29" customWidth="1"/>
    <col min="3074" max="3074" width="14.26953125" style="29" customWidth="1"/>
    <col min="3075" max="3328" width="8.7265625" style="29"/>
    <col min="3329" max="3329" width="36.08984375" style="29" customWidth="1"/>
    <col min="3330" max="3330" width="14.26953125" style="29" customWidth="1"/>
    <col min="3331" max="3584" width="8.7265625" style="29"/>
    <col min="3585" max="3585" width="36.08984375" style="29" customWidth="1"/>
    <col min="3586" max="3586" width="14.26953125" style="29" customWidth="1"/>
    <col min="3587" max="3840" width="8.7265625" style="29"/>
    <col min="3841" max="3841" width="36.08984375" style="29" customWidth="1"/>
    <col min="3842" max="3842" width="14.26953125" style="29" customWidth="1"/>
    <col min="3843" max="4096" width="8.7265625" style="29"/>
    <col min="4097" max="4097" width="36.08984375" style="29" customWidth="1"/>
    <col min="4098" max="4098" width="14.26953125" style="29" customWidth="1"/>
    <col min="4099" max="4352" width="8.7265625" style="29"/>
    <col min="4353" max="4353" width="36.08984375" style="29" customWidth="1"/>
    <col min="4354" max="4354" width="14.26953125" style="29" customWidth="1"/>
    <col min="4355" max="4608" width="8.7265625" style="29"/>
    <col min="4609" max="4609" width="36.08984375" style="29" customWidth="1"/>
    <col min="4610" max="4610" width="14.26953125" style="29" customWidth="1"/>
    <col min="4611" max="4864" width="8.7265625" style="29"/>
    <col min="4865" max="4865" width="36.08984375" style="29" customWidth="1"/>
    <col min="4866" max="4866" width="14.26953125" style="29" customWidth="1"/>
    <col min="4867" max="5120" width="8.7265625" style="29"/>
    <col min="5121" max="5121" width="36.08984375" style="29" customWidth="1"/>
    <col min="5122" max="5122" width="14.26953125" style="29" customWidth="1"/>
    <col min="5123" max="5376" width="8.7265625" style="29"/>
    <col min="5377" max="5377" width="36.08984375" style="29" customWidth="1"/>
    <col min="5378" max="5378" width="14.26953125" style="29" customWidth="1"/>
    <col min="5379" max="5632" width="8.7265625" style="29"/>
    <col min="5633" max="5633" width="36.08984375" style="29" customWidth="1"/>
    <col min="5634" max="5634" width="14.26953125" style="29" customWidth="1"/>
    <col min="5635" max="5888" width="8.7265625" style="29"/>
    <col min="5889" max="5889" width="36.08984375" style="29" customWidth="1"/>
    <col min="5890" max="5890" width="14.26953125" style="29" customWidth="1"/>
    <col min="5891" max="6144" width="8.7265625" style="29"/>
    <col min="6145" max="6145" width="36.08984375" style="29" customWidth="1"/>
    <col min="6146" max="6146" width="14.26953125" style="29" customWidth="1"/>
    <col min="6147" max="6400" width="8.7265625" style="29"/>
    <col min="6401" max="6401" width="36.08984375" style="29" customWidth="1"/>
    <col min="6402" max="6402" width="14.26953125" style="29" customWidth="1"/>
    <col min="6403" max="6656" width="8.7265625" style="29"/>
    <col min="6657" max="6657" width="36.08984375" style="29" customWidth="1"/>
    <col min="6658" max="6658" width="14.26953125" style="29" customWidth="1"/>
    <col min="6659" max="6912" width="8.7265625" style="29"/>
    <col min="6913" max="6913" width="36.08984375" style="29" customWidth="1"/>
    <col min="6914" max="6914" width="14.26953125" style="29" customWidth="1"/>
    <col min="6915" max="7168" width="8.7265625" style="29"/>
    <col min="7169" max="7169" width="36.08984375" style="29" customWidth="1"/>
    <col min="7170" max="7170" width="14.26953125" style="29" customWidth="1"/>
    <col min="7171" max="7424" width="8.7265625" style="29"/>
    <col min="7425" max="7425" width="36.08984375" style="29" customWidth="1"/>
    <col min="7426" max="7426" width="14.26953125" style="29" customWidth="1"/>
    <col min="7427" max="7680" width="8.7265625" style="29"/>
    <col min="7681" max="7681" width="36.08984375" style="29" customWidth="1"/>
    <col min="7682" max="7682" width="14.26953125" style="29" customWidth="1"/>
    <col min="7683" max="7936" width="8.7265625" style="29"/>
    <col min="7937" max="7937" width="36.08984375" style="29" customWidth="1"/>
    <col min="7938" max="7938" width="14.26953125" style="29" customWidth="1"/>
    <col min="7939" max="8192" width="8.7265625" style="29"/>
    <col min="8193" max="8193" width="36.08984375" style="29" customWidth="1"/>
    <col min="8194" max="8194" width="14.26953125" style="29" customWidth="1"/>
    <col min="8195" max="8448" width="8.7265625" style="29"/>
    <col min="8449" max="8449" width="36.08984375" style="29" customWidth="1"/>
    <col min="8450" max="8450" width="14.26953125" style="29" customWidth="1"/>
    <col min="8451" max="8704" width="8.7265625" style="29"/>
    <col min="8705" max="8705" width="36.08984375" style="29" customWidth="1"/>
    <col min="8706" max="8706" width="14.26953125" style="29" customWidth="1"/>
    <col min="8707" max="8960" width="8.7265625" style="29"/>
    <col min="8961" max="8961" width="36.08984375" style="29" customWidth="1"/>
    <col min="8962" max="8962" width="14.26953125" style="29" customWidth="1"/>
    <col min="8963" max="9216" width="8.7265625" style="29"/>
    <col min="9217" max="9217" width="36.08984375" style="29" customWidth="1"/>
    <col min="9218" max="9218" width="14.26953125" style="29" customWidth="1"/>
    <col min="9219" max="9472" width="8.7265625" style="29"/>
    <col min="9473" max="9473" width="36.08984375" style="29" customWidth="1"/>
    <col min="9474" max="9474" width="14.26953125" style="29" customWidth="1"/>
    <col min="9475" max="9728" width="8.7265625" style="29"/>
    <col min="9729" max="9729" width="36.08984375" style="29" customWidth="1"/>
    <col min="9730" max="9730" width="14.26953125" style="29" customWidth="1"/>
    <col min="9731" max="9984" width="8.7265625" style="29"/>
    <col min="9985" max="9985" width="36.08984375" style="29" customWidth="1"/>
    <col min="9986" max="9986" width="14.26953125" style="29" customWidth="1"/>
    <col min="9987" max="10240" width="8.7265625" style="29"/>
    <col min="10241" max="10241" width="36.08984375" style="29" customWidth="1"/>
    <col min="10242" max="10242" width="14.26953125" style="29" customWidth="1"/>
    <col min="10243" max="10496" width="8.7265625" style="29"/>
    <col min="10497" max="10497" width="36.08984375" style="29" customWidth="1"/>
    <col min="10498" max="10498" width="14.26953125" style="29" customWidth="1"/>
    <col min="10499" max="10752" width="8.7265625" style="29"/>
    <col min="10753" max="10753" width="36.08984375" style="29" customWidth="1"/>
    <col min="10754" max="10754" width="14.26953125" style="29" customWidth="1"/>
    <col min="10755" max="11008" width="8.7265625" style="29"/>
    <col min="11009" max="11009" width="36.08984375" style="29" customWidth="1"/>
    <col min="11010" max="11010" width="14.26953125" style="29" customWidth="1"/>
    <col min="11011" max="11264" width="8.7265625" style="29"/>
    <col min="11265" max="11265" width="36.08984375" style="29" customWidth="1"/>
    <col min="11266" max="11266" width="14.26953125" style="29" customWidth="1"/>
    <col min="11267" max="11520" width="8.7265625" style="29"/>
    <col min="11521" max="11521" width="36.08984375" style="29" customWidth="1"/>
    <col min="11522" max="11522" width="14.26953125" style="29" customWidth="1"/>
    <col min="11523" max="11776" width="8.7265625" style="29"/>
    <col min="11777" max="11777" width="36.08984375" style="29" customWidth="1"/>
    <col min="11778" max="11778" width="14.26953125" style="29" customWidth="1"/>
    <col min="11779" max="12032" width="8.7265625" style="29"/>
    <col min="12033" max="12033" width="36.08984375" style="29" customWidth="1"/>
    <col min="12034" max="12034" width="14.26953125" style="29" customWidth="1"/>
    <col min="12035" max="12288" width="8.7265625" style="29"/>
    <col min="12289" max="12289" width="36.08984375" style="29" customWidth="1"/>
    <col min="12290" max="12290" width="14.26953125" style="29" customWidth="1"/>
    <col min="12291" max="12544" width="8.7265625" style="29"/>
    <col min="12545" max="12545" width="36.08984375" style="29" customWidth="1"/>
    <col min="12546" max="12546" width="14.26953125" style="29" customWidth="1"/>
    <col min="12547" max="12800" width="8.7265625" style="29"/>
    <col min="12801" max="12801" width="36.08984375" style="29" customWidth="1"/>
    <col min="12802" max="12802" width="14.26953125" style="29" customWidth="1"/>
    <col min="12803" max="13056" width="8.7265625" style="29"/>
    <col min="13057" max="13057" width="36.08984375" style="29" customWidth="1"/>
    <col min="13058" max="13058" width="14.26953125" style="29" customWidth="1"/>
    <col min="13059" max="13312" width="8.7265625" style="29"/>
    <col min="13313" max="13313" width="36.08984375" style="29" customWidth="1"/>
    <col min="13314" max="13314" width="14.26953125" style="29" customWidth="1"/>
    <col min="13315" max="13568" width="8.7265625" style="29"/>
    <col min="13569" max="13569" width="36.08984375" style="29" customWidth="1"/>
    <col min="13570" max="13570" width="14.26953125" style="29" customWidth="1"/>
    <col min="13571" max="13824" width="8.7265625" style="29"/>
    <col min="13825" max="13825" width="36.08984375" style="29" customWidth="1"/>
    <col min="13826" max="13826" width="14.26953125" style="29" customWidth="1"/>
    <col min="13827" max="14080" width="8.7265625" style="29"/>
    <col min="14081" max="14081" width="36.08984375" style="29" customWidth="1"/>
    <col min="14082" max="14082" width="14.26953125" style="29" customWidth="1"/>
    <col min="14083" max="14336" width="8.7265625" style="29"/>
    <col min="14337" max="14337" width="36.08984375" style="29" customWidth="1"/>
    <col min="14338" max="14338" width="14.26953125" style="29" customWidth="1"/>
    <col min="14339" max="14592" width="8.7265625" style="29"/>
    <col min="14593" max="14593" width="36.08984375" style="29" customWidth="1"/>
    <col min="14594" max="14594" width="14.26953125" style="29" customWidth="1"/>
    <col min="14595" max="14848" width="8.7265625" style="29"/>
    <col min="14849" max="14849" width="36.08984375" style="29" customWidth="1"/>
    <col min="14850" max="14850" width="14.26953125" style="29" customWidth="1"/>
    <col min="14851" max="15104" width="8.7265625" style="29"/>
    <col min="15105" max="15105" width="36.08984375" style="29" customWidth="1"/>
    <col min="15106" max="15106" width="14.26953125" style="29" customWidth="1"/>
    <col min="15107" max="15360" width="8.7265625" style="29"/>
    <col min="15361" max="15361" width="36.08984375" style="29" customWidth="1"/>
    <col min="15362" max="15362" width="14.26953125" style="29" customWidth="1"/>
    <col min="15363" max="15616" width="8.7265625" style="29"/>
    <col min="15617" max="15617" width="36.08984375" style="29" customWidth="1"/>
    <col min="15618" max="15618" width="14.26953125" style="29" customWidth="1"/>
    <col min="15619" max="15872" width="8.7265625" style="29"/>
    <col min="15873" max="15873" width="36.08984375" style="29" customWidth="1"/>
    <col min="15874" max="15874" width="14.26953125" style="29" customWidth="1"/>
    <col min="15875" max="16128" width="8.7265625" style="29"/>
    <col min="16129" max="16129" width="36.08984375" style="29" customWidth="1"/>
    <col min="16130" max="16130" width="14.26953125" style="29" customWidth="1"/>
    <col min="16131" max="16384" width="8.7265625" style="29"/>
  </cols>
  <sheetData>
    <row r="1" spans="1:3" ht="12.75" customHeight="1" x14ac:dyDescent="0.25">
      <c r="A1" s="28" t="s">
        <v>36</v>
      </c>
      <c r="B1" s="28"/>
    </row>
    <row r="2" spans="1:3" ht="12.75" customHeight="1" x14ac:dyDescent="0.25">
      <c r="A2" s="30" t="s">
        <v>0</v>
      </c>
      <c r="B2" s="30"/>
    </row>
    <row r="3" spans="1:3" ht="12.75" customHeight="1" x14ac:dyDescent="0.25">
      <c r="A3" s="30" t="s">
        <v>37</v>
      </c>
      <c r="B3" s="30"/>
    </row>
    <row r="5" spans="1:3" ht="12.75" customHeight="1" x14ac:dyDescent="0.25">
      <c r="A5" s="31"/>
      <c r="B5" s="31" t="s">
        <v>38</v>
      </c>
      <c r="C5" s="32"/>
    </row>
    <row r="7" spans="1:3" ht="12.75" customHeight="1" x14ac:dyDescent="0.25">
      <c r="A7" s="33" t="s">
        <v>39</v>
      </c>
    </row>
    <row r="8" spans="1:3" ht="12.75" customHeight="1" x14ac:dyDescent="0.25">
      <c r="A8" s="34" t="s">
        <v>40</v>
      </c>
      <c r="B8" s="34">
        <v>0</v>
      </c>
      <c r="C8" s="32"/>
    </row>
    <row r="9" spans="1:3" ht="12.75" customHeight="1" x14ac:dyDescent="0.25">
      <c r="A9" s="34" t="s">
        <v>41</v>
      </c>
      <c r="B9" s="34">
        <v>0</v>
      </c>
      <c r="C9" s="32"/>
    </row>
    <row r="10" spans="1:3" ht="12.75" customHeight="1" x14ac:dyDescent="0.25">
      <c r="A10" s="34" t="s">
        <v>1</v>
      </c>
      <c r="B10" s="34">
        <v>53079.76</v>
      </c>
      <c r="C10" s="32"/>
    </row>
    <row r="11" spans="1:3" ht="12.75" customHeight="1" x14ac:dyDescent="0.25">
      <c r="A11" s="34" t="s">
        <v>2</v>
      </c>
      <c r="B11" s="34">
        <v>7150.94</v>
      </c>
      <c r="C11" s="32"/>
    </row>
    <row r="12" spans="1:3" ht="12.75" customHeight="1" x14ac:dyDescent="0.25">
      <c r="A12" s="34" t="s">
        <v>3</v>
      </c>
      <c r="B12" s="34">
        <v>1879.93</v>
      </c>
      <c r="C12" s="32"/>
    </row>
    <row r="13" spans="1:3" ht="12.75" customHeight="1" x14ac:dyDescent="0.25">
      <c r="A13" s="34" t="s">
        <v>4</v>
      </c>
      <c r="B13" s="34">
        <v>-2.65</v>
      </c>
      <c r="C13" s="32"/>
    </row>
    <row r="14" spans="1:3" ht="12.75" customHeight="1" x14ac:dyDescent="0.25">
      <c r="A14" s="35" t="s">
        <v>23</v>
      </c>
      <c r="B14" s="36">
        <f>SUM(B8:B13)</f>
        <v>62107.98</v>
      </c>
      <c r="C14" s="32"/>
    </row>
    <row r="16" spans="1:3" ht="12.75" customHeight="1" x14ac:dyDescent="0.25">
      <c r="A16" s="33" t="s">
        <v>42</v>
      </c>
    </row>
    <row r="17" spans="1:3" ht="12.75" customHeight="1" x14ac:dyDescent="0.25">
      <c r="A17" s="34" t="s">
        <v>43</v>
      </c>
      <c r="B17" s="34">
        <v>18.18</v>
      </c>
      <c r="C17" s="32"/>
    </row>
    <row r="18" spans="1:3" ht="12.75" customHeight="1" x14ac:dyDescent="0.25">
      <c r="A18" s="34" t="s">
        <v>5</v>
      </c>
      <c r="B18" s="34">
        <v>29693.87</v>
      </c>
      <c r="C18" s="32"/>
    </row>
    <row r="19" spans="1:3" ht="12.75" customHeight="1" x14ac:dyDescent="0.25">
      <c r="A19" s="34" t="s">
        <v>6</v>
      </c>
      <c r="B19" s="34">
        <v>0</v>
      </c>
      <c r="C19" s="32"/>
    </row>
    <row r="20" spans="1:3" ht="12.75" customHeight="1" x14ac:dyDescent="0.25">
      <c r="A20" s="34" t="s">
        <v>7</v>
      </c>
      <c r="B20" s="34">
        <v>13735.44</v>
      </c>
      <c r="C20" s="32"/>
    </row>
    <row r="21" spans="1:3" ht="12.75" customHeight="1" x14ac:dyDescent="0.25">
      <c r="A21" s="35" t="s">
        <v>8</v>
      </c>
      <c r="B21" s="36">
        <f>SUM(B17:B20)</f>
        <v>43447.49</v>
      </c>
      <c r="C21" s="32"/>
    </row>
    <row r="23" spans="1:3" ht="12.75" customHeight="1" thickBot="1" x14ac:dyDescent="0.3">
      <c r="A23" s="37" t="s">
        <v>9</v>
      </c>
      <c r="B23" s="38">
        <f>(B14)-(B21)</f>
        <v>18660.490000000005</v>
      </c>
      <c r="C23" s="32"/>
    </row>
    <row r="25" spans="1:3" ht="12.75" customHeight="1" x14ac:dyDescent="0.25">
      <c r="A25" s="33" t="s">
        <v>44</v>
      </c>
    </row>
    <row r="26" spans="1:3" ht="12.75" customHeight="1" x14ac:dyDescent="0.25">
      <c r="A26" s="34" t="s">
        <v>10</v>
      </c>
      <c r="B26" s="34">
        <v>380.36</v>
      </c>
      <c r="C26" s="32"/>
    </row>
    <row r="27" spans="1:3" ht="12.75" customHeight="1" x14ac:dyDescent="0.25">
      <c r="A27" s="34" t="s">
        <v>11</v>
      </c>
      <c r="B27" s="34">
        <v>137.9</v>
      </c>
      <c r="C27" s="32"/>
    </row>
    <row r="28" spans="1:3" ht="12.75" customHeight="1" x14ac:dyDescent="0.25">
      <c r="A28" s="34" t="s">
        <v>45</v>
      </c>
      <c r="B28" s="34">
        <v>12000</v>
      </c>
      <c r="C28" s="32"/>
    </row>
    <row r="29" spans="1:3" ht="12.75" customHeight="1" x14ac:dyDescent="0.25">
      <c r="A29" s="34" t="s">
        <v>12</v>
      </c>
      <c r="B29" s="34">
        <v>5.5</v>
      </c>
      <c r="C29" s="32"/>
    </row>
    <row r="30" spans="1:3" ht="12.75" customHeight="1" x14ac:dyDescent="0.25">
      <c r="A30" s="34" t="s">
        <v>22</v>
      </c>
      <c r="B30" s="34">
        <v>0</v>
      </c>
      <c r="C30" s="32"/>
    </row>
    <row r="31" spans="1:3" ht="12.75" customHeight="1" x14ac:dyDescent="0.25">
      <c r="A31" s="35" t="s">
        <v>13</v>
      </c>
      <c r="B31" s="36">
        <f>SUM(B26:B30)</f>
        <v>12523.76</v>
      </c>
      <c r="C31" s="32"/>
    </row>
    <row r="33" spans="1:3" ht="12.75" customHeight="1" x14ac:dyDescent="0.25">
      <c r="A33" s="33" t="s">
        <v>46</v>
      </c>
    </row>
    <row r="34" spans="1:3" ht="12.75" customHeight="1" x14ac:dyDescent="0.25">
      <c r="A34" s="34" t="s">
        <v>47</v>
      </c>
      <c r="B34" s="34">
        <v>0.51</v>
      </c>
      <c r="C34" s="32"/>
    </row>
    <row r="36" spans="1:3" ht="12.75" customHeight="1" x14ac:dyDescent="0.25">
      <c r="A36" s="33" t="s">
        <v>48</v>
      </c>
    </row>
    <row r="37" spans="1:3" ht="12.75" customHeight="1" x14ac:dyDescent="0.25">
      <c r="A37" s="34" t="s">
        <v>49</v>
      </c>
      <c r="B37" s="34">
        <v>0</v>
      </c>
      <c r="C37" s="32"/>
    </row>
    <row r="38" spans="1:3" ht="12.75" customHeight="1" x14ac:dyDescent="0.25">
      <c r="A38" s="34" t="s">
        <v>50</v>
      </c>
      <c r="B38" s="34">
        <v>751.3</v>
      </c>
      <c r="C38" s="32"/>
    </row>
    <row r="39" spans="1:3" ht="12.75" customHeight="1" x14ac:dyDescent="0.25">
      <c r="A39" s="34" t="s">
        <v>51</v>
      </c>
      <c r="B39" s="34">
        <v>173.05</v>
      </c>
      <c r="C39" s="32"/>
    </row>
    <row r="40" spans="1:3" ht="12.75" customHeight="1" x14ac:dyDescent="0.25">
      <c r="A40" s="34" t="s">
        <v>52</v>
      </c>
      <c r="B40" s="34">
        <v>0</v>
      </c>
      <c r="C40" s="32"/>
    </row>
    <row r="41" spans="1:3" ht="12.75" customHeight="1" x14ac:dyDescent="0.25">
      <c r="A41" s="34" t="s">
        <v>53</v>
      </c>
      <c r="B41" s="34">
        <v>449.59</v>
      </c>
      <c r="C41" s="32"/>
    </row>
    <row r="42" spans="1:3" ht="12.75" customHeight="1" x14ac:dyDescent="0.25">
      <c r="A42" s="34" t="s">
        <v>54</v>
      </c>
      <c r="B42" s="34">
        <v>20</v>
      </c>
      <c r="C42" s="32"/>
    </row>
    <row r="43" spans="1:3" ht="12.75" customHeight="1" x14ac:dyDescent="0.25">
      <c r="A43" s="34" t="s">
        <v>55</v>
      </c>
      <c r="B43" s="34">
        <v>-5.32</v>
      </c>
      <c r="C43" s="32"/>
    </row>
    <row r="44" spans="1:3" ht="12.75" customHeight="1" x14ac:dyDescent="0.25">
      <c r="A44" s="34" t="s">
        <v>56</v>
      </c>
      <c r="B44" s="34">
        <v>263.64</v>
      </c>
      <c r="C44" s="32"/>
    </row>
    <row r="45" spans="1:3" ht="12.75" customHeight="1" x14ac:dyDescent="0.25">
      <c r="A45" s="34" t="s">
        <v>57</v>
      </c>
      <c r="B45" s="34">
        <v>0</v>
      </c>
      <c r="C45" s="32"/>
    </row>
    <row r="46" spans="1:3" ht="12.75" customHeight="1" x14ac:dyDescent="0.25">
      <c r="A46" s="34" t="s">
        <v>58</v>
      </c>
      <c r="B46" s="34">
        <v>0</v>
      </c>
      <c r="C46" s="32"/>
    </row>
    <row r="47" spans="1:3" ht="12.75" customHeight="1" x14ac:dyDescent="0.25">
      <c r="A47" s="34" t="s">
        <v>59</v>
      </c>
      <c r="B47" s="34">
        <v>95.49</v>
      </c>
      <c r="C47" s="32"/>
    </row>
    <row r="48" spans="1:3" ht="12.75" customHeight="1" x14ac:dyDescent="0.25">
      <c r="A48" s="35" t="s">
        <v>60</v>
      </c>
      <c r="B48" s="36">
        <f>SUM(B37:B47)</f>
        <v>1747.7499999999998</v>
      </c>
      <c r="C48" s="32"/>
    </row>
    <row r="50" spans="1:3" ht="12.75" customHeight="1" x14ac:dyDescent="0.25">
      <c r="A50" s="33" t="s">
        <v>61</v>
      </c>
    </row>
    <row r="51" spans="1:3" ht="12.75" customHeight="1" x14ac:dyDescent="0.25">
      <c r="A51" s="34" t="s">
        <v>62</v>
      </c>
      <c r="B51" s="34">
        <v>514.17999999999995</v>
      </c>
      <c r="C51" s="32"/>
    </row>
    <row r="52" spans="1:3" ht="12.75" customHeight="1" x14ac:dyDescent="0.25">
      <c r="A52" s="35" t="s">
        <v>63</v>
      </c>
      <c r="B52" s="36">
        <f>SUM(B51:B51)</f>
        <v>514.17999999999995</v>
      </c>
      <c r="C52" s="32"/>
    </row>
    <row r="54" spans="1:3" ht="12.75" customHeight="1" x14ac:dyDescent="0.25">
      <c r="A54" s="33" t="s">
        <v>64</v>
      </c>
    </row>
    <row r="55" spans="1:3" ht="12.75" customHeight="1" x14ac:dyDescent="0.25">
      <c r="A55" s="34" t="s">
        <v>65</v>
      </c>
      <c r="B55" s="34">
        <v>441.04</v>
      </c>
      <c r="C55" s="32"/>
    </row>
    <row r="56" spans="1:3" ht="12.75" customHeight="1" x14ac:dyDescent="0.25">
      <c r="A56" s="34" t="s">
        <v>66</v>
      </c>
      <c r="B56" s="34">
        <v>1534.42</v>
      </c>
      <c r="C56" s="32"/>
    </row>
    <row r="57" spans="1:3" ht="12.75" customHeight="1" x14ac:dyDescent="0.25">
      <c r="A57" s="34" t="s">
        <v>67</v>
      </c>
      <c r="B57" s="34">
        <v>15098.47</v>
      </c>
      <c r="C57" s="32"/>
    </row>
    <row r="58" spans="1:3" ht="12.75" customHeight="1" x14ac:dyDescent="0.25">
      <c r="A58" s="35" t="s">
        <v>68</v>
      </c>
      <c r="B58" s="36">
        <f>SUM(B55:B57)</f>
        <v>17073.93</v>
      </c>
      <c r="C58" s="32"/>
    </row>
    <row r="60" spans="1:3" ht="12.75" customHeight="1" x14ac:dyDescent="0.25">
      <c r="A60" s="33" t="s">
        <v>69</v>
      </c>
    </row>
    <row r="61" spans="1:3" ht="12.75" customHeight="1" x14ac:dyDescent="0.25">
      <c r="A61" s="34" t="s">
        <v>70</v>
      </c>
      <c r="B61" s="34">
        <v>12.72</v>
      </c>
      <c r="C61" s="32"/>
    </row>
    <row r="62" spans="1:3" ht="12.75" customHeight="1" x14ac:dyDescent="0.25">
      <c r="A62" s="34" t="s">
        <v>71</v>
      </c>
      <c r="B62" s="34">
        <v>750.56</v>
      </c>
      <c r="C62" s="32"/>
    </row>
    <row r="63" spans="1:3" ht="12.75" customHeight="1" x14ac:dyDescent="0.25">
      <c r="A63" s="34" t="s">
        <v>72</v>
      </c>
      <c r="B63" s="34">
        <v>970.69</v>
      </c>
      <c r="C63" s="32"/>
    </row>
    <row r="64" spans="1:3" ht="12.75" customHeight="1" x14ac:dyDescent="0.25">
      <c r="A64" s="34" t="s">
        <v>73</v>
      </c>
      <c r="B64" s="34">
        <v>9450</v>
      </c>
      <c r="C64" s="32"/>
    </row>
    <row r="65" spans="1:3" ht="12.75" customHeight="1" x14ac:dyDescent="0.25">
      <c r="A65" s="34" t="s">
        <v>74</v>
      </c>
      <c r="B65" s="34">
        <v>76.17</v>
      </c>
      <c r="C65" s="32"/>
    </row>
    <row r="66" spans="1:3" ht="12.75" customHeight="1" x14ac:dyDescent="0.25">
      <c r="A66" s="35" t="s">
        <v>75</v>
      </c>
      <c r="B66" s="36">
        <f>SUM(B61:B65)</f>
        <v>11260.14</v>
      </c>
      <c r="C66" s="32"/>
    </row>
    <row r="68" spans="1:3" ht="12.75" customHeight="1" x14ac:dyDescent="0.25">
      <c r="A68" s="33" t="s">
        <v>76</v>
      </c>
    </row>
    <row r="69" spans="1:3" ht="12.75" customHeight="1" x14ac:dyDescent="0.25">
      <c r="A69" s="34" t="s">
        <v>77</v>
      </c>
      <c r="B69" s="34">
        <v>504.55</v>
      </c>
      <c r="C69" s="32"/>
    </row>
    <row r="70" spans="1:3" ht="12.75" customHeight="1" x14ac:dyDescent="0.25">
      <c r="A70" s="35" t="s">
        <v>78</v>
      </c>
      <c r="B70" s="36">
        <f>SUM(B69:B69)</f>
        <v>504.55</v>
      </c>
      <c r="C70" s="32"/>
    </row>
    <row r="72" spans="1:3" ht="12.75" customHeight="1" thickBot="1" x14ac:dyDescent="0.3">
      <c r="A72" s="37" t="s">
        <v>16</v>
      </c>
      <c r="B72" s="38">
        <f>(0+((B34))+(B48)+(B52)+(B58)+(B66)+(B70))-(0)</f>
        <v>31101.059999999998</v>
      </c>
      <c r="C72" s="32"/>
    </row>
    <row r="74" spans="1:3" ht="12.75" customHeight="1" thickBot="1" x14ac:dyDescent="0.3">
      <c r="A74" s="37" t="s">
        <v>79</v>
      </c>
      <c r="B74" s="38">
        <f>(B23)+(B31)-(B72)</f>
        <v>83.190000000009604</v>
      </c>
      <c r="C74" s="32"/>
    </row>
    <row r="76" spans="1:3" ht="12.75" customHeight="1" x14ac:dyDescent="0.25">
      <c r="A76" s="33" t="s">
        <v>31</v>
      </c>
    </row>
    <row r="78" spans="1:3" ht="12.75" customHeight="1" x14ac:dyDescent="0.25">
      <c r="A78" s="33" t="s">
        <v>80</v>
      </c>
    </row>
    <row r="79" spans="1:3" ht="12.75" customHeight="1" x14ac:dyDescent="0.25">
      <c r="A79" s="34" t="s">
        <v>81</v>
      </c>
      <c r="B79" s="34">
        <v>30.36</v>
      </c>
      <c r="C79" s="32"/>
    </row>
    <row r="80" spans="1:3" ht="12.75" customHeight="1" x14ac:dyDescent="0.25">
      <c r="A80" s="35" t="s">
        <v>82</v>
      </c>
      <c r="B80" s="36">
        <f>SUM(B79:B79)</f>
        <v>30.36</v>
      </c>
      <c r="C80" s="32"/>
    </row>
    <row r="82" spans="1:3" ht="12.75" customHeight="1" thickBot="1" x14ac:dyDescent="0.3">
      <c r="A82" s="37" t="s">
        <v>83</v>
      </c>
      <c r="B82" s="38">
        <f>(0+(0)+(B80))-(0)</f>
        <v>30.36</v>
      </c>
      <c r="C82" s="32"/>
    </row>
    <row r="84" spans="1:3" ht="12.75" customHeight="1" thickBot="1" x14ac:dyDescent="0.3">
      <c r="A84" s="37" t="s">
        <v>17</v>
      </c>
      <c r="B84" s="38">
        <f>(B74)+(0)-(B82)</f>
        <v>52.830000000009605</v>
      </c>
      <c r="C84" s="32"/>
    </row>
  </sheetData>
  <mergeCells count="3">
    <mergeCell ref="A1:B1"/>
    <mergeCell ref="A2:B2"/>
    <mergeCell ref="A3:B3"/>
  </mergeCells>
  <pageMargins left="0.75" right="0.75" top="1" bottom="1" header="0.5" footer="0.5"/>
  <pageSetup paperSize="9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2E6C1-15B8-46F8-B694-23A82FD11A47}">
  <dimension ref="A1:D35"/>
  <sheetViews>
    <sheetView showGridLines="0" tabSelected="1" workbookViewId="0">
      <selection sqref="A1:D31"/>
    </sheetView>
  </sheetViews>
  <sheetFormatPr defaultRowHeight="12.5" x14ac:dyDescent="0.25"/>
  <cols>
    <col min="1" max="1" width="34.6328125" customWidth="1"/>
  </cols>
  <sheetData>
    <row r="1" spans="1:4" ht="13" x14ac:dyDescent="0.25">
      <c r="A1" s="1" t="s">
        <v>34</v>
      </c>
      <c r="B1" s="2"/>
      <c r="C1" s="2"/>
      <c r="D1" s="3"/>
    </row>
    <row r="2" spans="1:4" x14ac:dyDescent="0.25">
      <c r="A2" s="2"/>
      <c r="B2" s="2"/>
      <c r="C2" s="2"/>
      <c r="D2" s="3"/>
    </row>
    <row r="3" spans="1:4" ht="13" x14ac:dyDescent="0.25">
      <c r="A3" s="4"/>
      <c r="B3" s="5">
        <v>44440</v>
      </c>
      <c r="C3" s="5">
        <v>44409</v>
      </c>
      <c r="D3" s="6" t="s">
        <v>18</v>
      </c>
    </row>
    <row r="4" spans="1:4" x14ac:dyDescent="0.25">
      <c r="A4" s="13" t="s">
        <v>19</v>
      </c>
      <c r="B4" s="24"/>
      <c r="C4" s="24"/>
      <c r="D4" s="7"/>
    </row>
    <row r="5" spans="1:4" x14ac:dyDescent="0.25">
      <c r="A5" s="13" t="s">
        <v>20</v>
      </c>
      <c r="B5" s="14">
        <f>'Profit  Loss'!B14+'Profit  Loss'!B29</f>
        <v>62113.48</v>
      </c>
      <c r="C5" s="14">
        <v>72766.97</v>
      </c>
      <c r="D5" s="8">
        <f>(B5-C5)/C5</f>
        <v>-0.14640557384758493</v>
      </c>
    </row>
    <row r="6" spans="1:4" x14ac:dyDescent="0.25">
      <c r="A6" s="13" t="s">
        <v>15</v>
      </c>
      <c r="B6" s="14">
        <f>'Profit  Loss'!B26</f>
        <v>380.36</v>
      </c>
      <c r="C6" s="14">
        <v>766.85</v>
      </c>
      <c r="D6" s="8">
        <f>(B6-C6)/C6</f>
        <v>-0.50399687031362062</v>
      </c>
    </row>
    <row r="7" spans="1:4" x14ac:dyDescent="0.25">
      <c r="A7" s="13" t="s">
        <v>21</v>
      </c>
      <c r="B7" s="14">
        <f>'Profit  Loss'!B27</f>
        <v>137.9</v>
      </c>
      <c r="C7" s="14">
        <v>45.1</v>
      </c>
      <c r="D7" s="8">
        <f>(B7-C7)/C7</f>
        <v>2.0576496674057649</v>
      </c>
    </row>
    <row r="8" spans="1:4" x14ac:dyDescent="0.25">
      <c r="A8" s="13" t="s">
        <v>22</v>
      </c>
      <c r="B8" s="14">
        <f>'Profit  Loss'!B30</f>
        <v>0</v>
      </c>
      <c r="C8" s="14">
        <v>0</v>
      </c>
      <c r="D8" s="8" t="s">
        <v>33</v>
      </c>
    </row>
    <row r="9" spans="1:4" ht="13" x14ac:dyDescent="0.25">
      <c r="A9" s="15" t="s">
        <v>23</v>
      </c>
      <c r="B9" s="16">
        <f>SUM(B5:B8)</f>
        <v>62631.740000000005</v>
      </c>
      <c r="C9" s="16">
        <f>SUM(C5:C8)</f>
        <v>73578.920000000013</v>
      </c>
      <c r="D9" s="9">
        <f>(B9-C9)/C9</f>
        <v>-0.14878147164976063</v>
      </c>
    </row>
    <row r="10" spans="1:4" x14ac:dyDescent="0.25">
      <c r="A10" s="13"/>
      <c r="B10" s="14"/>
      <c r="C10" s="14"/>
      <c r="D10" s="8"/>
    </row>
    <row r="11" spans="1:4" x14ac:dyDescent="0.25">
      <c r="A11" s="13" t="s">
        <v>24</v>
      </c>
      <c r="B11" s="14">
        <f>'Profit  Loss'!B21</f>
        <v>43447.49</v>
      </c>
      <c r="C11" s="14">
        <v>41797.839999999997</v>
      </c>
      <c r="D11" s="8">
        <f t="shared" ref="D11" si="0">(B11-C11)/C11</f>
        <v>3.9467350465957132E-2</v>
      </c>
    </row>
    <row r="12" spans="1:4" x14ac:dyDescent="0.25">
      <c r="A12" s="13"/>
      <c r="B12" s="14"/>
      <c r="C12" s="14"/>
      <c r="D12" s="8"/>
    </row>
    <row r="13" spans="1:4" ht="13" x14ac:dyDescent="0.25">
      <c r="A13" s="15" t="s">
        <v>9</v>
      </c>
      <c r="B13" s="16">
        <f>B9-B11</f>
        <v>19184.250000000007</v>
      </c>
      <c r="C13" s="16">
        <f>C9-C11</f>
        <v>31781.080000000016</v>
      </c>
      <c r="D13" s="9">
        <f>(B13-C13)/C13</f>
        <v>-0.39636255281444188</v>
      </c>
    </row>
    <row r="14" spans="1:4" ht="13" x14ac:dyDescent="0.25">
      <c r="A14" s="17" t="s">
        <v>25</v>
      </c>
      <c r="B14" s="18">
        <f>B13/B9</f>
        <v>0.30630236362585495</v>
      </c>
      <c r="C14" s="18">
        <f>C13/C9</f>
        <v>0.43193186309339698</v>
      </c>
      <c r="D14" s="8"/>
    </row>
    <row r="15" spans="1:4" x14ac:dyDescent="0.25">
      <c r="A15" s="13"/>
      <c r="B15" s="25"/>
      <c r="C15" s="25"/>
      <c r="D15" s="8"/>
    </row>
    <row r="16" spans="1:4" x14ac:dyDescent="0.25">
      <c r="A16" s="13" t="s">
        <v>14</v>
      </c>
      <c r="B16" s="25"/>
      <c r="C16" s="25"/>
      <c r="D16" s="8"/>
    </row>
    <row r="17" spans="1:4" x14ac:dyDescent="0.25">
      <c r="A17" s="13" t="s">
        <v>26</v>
      </c>
      <c r="B17" s="14">
        <f>'Profit  Loss'!B48</f>
        <v>1747.7499999999998</v>
      </c>
      <c r="C17" s="14">
        <v>3424.8899999999976</v>
      </c>
      <c r="D17" s="8">
        <f t="shared" ref="D17:D20" si="1">(B17-C17)/C17</f>
        <v>-0.48969163973149471</v>
      </c>
    </row>
    <row r="18" spans="1:4" x14ac:dyDescent="0.25">
      <c r="A18" s="13" t="s">
        <v>27</v>
      </c>
      <c r="B18" s="14">
        <f>'Profit  Loss'!B58</f>
        <v>17073.93</v>
      </c>
      <c r="C18" s="14">
        <v>15770.240000000002</v>
      </c>
      <c r="D18" s="8">
        <f t="shared" si="1"/>
        <v>8.2667733655289871E-2</v>
      </c>
    </row>
    <row r="19" spans="1:4" x14ac:dyDescent="0.25">
      <c r="A19" s="13" t="s">
        <v>28</v>
      </c>
      <c r="B19" s="14">
        <f>'Profit  Loss'!B52</f>
        <v>514.17999999999995</v>
      </c>
      <c r="C19" s="14">
        <v>0</v>
      </c>
      <c r="D19" s="8" t="s">
        <v>33</v>
      </c>
    </row>
    <row r="20" spans="1:4" x14ac:dyDescent="0.25">
      <c r="A20" s="13" t="s">
        <v>29</v>
      </c>
      <c r="B20" s="14">
        <f>'Profit  Loss'!B66</f>
        <v>11260.14</v>
      </c>
      <c r="C20" s="14">
        <v>4652.6899999999996</v>
      </c>
      <c r="D20" s="8">
        <f t="shared" si="1"/>
        <v>1.4201354485254767</v>
      </c>
    </row>
    <row r="21" spans="1:4" x14ac:dyDescent="0.25">
      <c r="A21" s="13" t="s">
        <v>30</v>
      </c>
      <c r="B21" s="14">
        <f>'Profit  Loss'!B70</f>
        <v>504.55</v>
      </c>
      <c r="C21" s="14">
        <v>504.55</v>
      </c>
      <c r="D21" s="8" t="s">
        <v>33</v>
      </c>
    </row>
    <row r="22" spans="1:4" ht="13" x14ac:dyDescent="0.25">
      <c r="A22" s="15" t="s">
        <v>16</v>
      </c>
      <c r="B22" s="16">
        <f>SUM(B17:B21)</f>
        <v>31100.55</v>
      </c>
      <c r="C22" s="16">
        <f>SUM(C17:C21)</f>
        <v>24352.369999999995</v>
      </c>
      <c r="D22" s="9">
        <f>(B22-C22)/C22</f>
        <v>0.27710567800998448</v>
      </c>
    </row>
    <row r="23" spans="1:4" x14ac:dyDescent="0.25">
      <c r="A23" s="13"/>
      <c r="B23" s="14"/>
      <c r="C23" s="14"/>
      <c r="D23" s="8"/>
    </row>
    <row r="24" spans="1:4" x14ac:dyDescent="0.25">
      <c r="A24" s="13" t="s">
        <v>31</v>
      </c>
      <c r="B24" s="14">
        <v>0</v>
      </c>
      <c r="C24" s="14">
        <v>0</v>
      </c>
      <c r="D24" s="8"/>
    </row>
    <row r="25" spans="1:4" x14ac:dyDescent="0.25">
      <c r="A25" s="13"/>
      <c r="B25" s="14"/>
      <c r="C25" s="14"/>
      <c r="D25" s="8"/>
    </row>
    <row r="26" spans="1:4" ht="13" x14ac:dyDescent="0.25">
      <c r="A26" s="15" t="s">
        <v>17</v>
      </c>
      <c r="B26" s="19">
        <f>B13-B22</f>
        <v>-11916.299999999992</v>
      </c>
      <c r="C26" s="19">
        <f>C13-C22</f>
        <v>7428.710000000021</v>
      </c>
      <c r="D26" s="9">
        <f>(B26-C26)/C26</f>
        <v>-2.6040873852929995</v>
      </c>
    </row>
    <row r="27" spans="1:4" x14ac:dyDescent="0.25">
      <c r="A27" s="20"/>
      <c r="B27" s="26"/>
      <c r="C27" s="26"/>
      <c r="D27" s="11"/>
    </row>
    <row r="28" spans="1:4" ht="13" x14ac:dyDescent="0.3">
      <c r="A28" s="17" t="s">
        <v>84</v>
      </c>
      <c r="B28" s="21">
        <v>-4500</v>
      </c>
      <c r="C28" s="21">
        <v>0</v>
      </c>
      <c r="D28" s="12"/>
    </row>
    <row r="29" spans="1:4" ht="13" x14ac:dyDescent="0.3">
      <c r="A29" s="17" t="s">
        <v>35</v>
      </c>
      <c r="B29" s="21">
        <f>'Profit  Loss'!B28</f>
        <v>12000</v>
      </c>
      <c r="C29" s="21">
        <v>0</v>
      </c>
      <c r="D29" s="12"/>
    </row>
    <row r="30" spans="1:4" x14ac:dyDescent="0.25">
      <c r="A30" s="20"/>
      <c r="B30" s="26"/>
      <c r="C30" s="26"/>
      <c r="D30" s="11"/>
    </row>
    <row r="31" spans="1:4" ht="13" x14ac:dyDescent="0.25">
      <c r="A31" s="22" t="s">
        <v>32</v>
      </c>
      <c r="B31" s="19">
        <f>B26-B28+B29</f>
        <v>4583.700000000008</v>
      </c>
      <c r="C31" s="19">
        <f>C26-C28</f>
        <v>7428.710000000021</v>
      </c>
      <c r="D31" s="27">
        <f>(B31-C31)/C31</f>
        <v>-0.38297497142841824</v>
      </c>
    </row>
    <row r="32" spans="1:4" x14ac:dyDescent="0.25">
      <c r="A32" s="10"/>
      <c r="B32" s="10"/>
      <c r="C32" s="10"/>
      <c r="D32" s="10"/>
    </row>
    <row r="33" spans="1:4" x14ac:dyDescent="0.25">
      <c r="A33" s="10"/>
      <c r="B33" s="10"/>
      <c r="C33" s="10"/>
      <c r="D33" s="10"/>
    </row>
    <row r="34" spans="1:4" x14ac:dyDescent="0.25">
      <c r="A34" s="10"/>
      <c r="B34" s="10"/>
      <c r="C34" s="10"/>
      <c r="D34" s="10"/>
    </row>
    <row r="35" spans="1:4" x14ac:dyDescent="0.25">
      <c r="A35" s="10"/>
      <c r="B35" s="23"/>
      <c r="C35" s="10"/>
      <c r="D35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Profit  Loss</vt:lpstr>
      <vt:lpstr>Comparison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2021-09-22T07:24:05Z</dcterms:created>
  <dcterms:modified xsi:type="dcterms:W3CDTF">2021-10-27T23:13:59Z</dcterms:modified>
</cp:coreProperties>
</file>