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defaultThemeVersion="124226"/>
  <xr:revisionPtr revIDLastSave="0" documentId="13_ncr:1_{44263B7A-164A-4BC2-BE64-0792FBC444E1}" xr6:coauthVersionLast="47" xr6:coauthVersionMax="47" xr10:uidLastSave="{00000000-0000-0000-0000-000000000000}"/>
  <bookViews>
    <workbookView xWindow="-110" yWindow="-110" windowWidth="22780" windowHeight="14660" activeTab="2" xr2:uid="{00000000-000D-0000-FFFF-FFFF00000000}"/>
  </bookViews>
  <sheets>
    <sheet name="Profit and Loss" sheetId="4" r:id="rId1"/>
    <sheet name="Profit and Loss (2)" sheetId="3" r:id="rId2"/>
    <sheet name="Shee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D20" i="2"/>
  <c r="D19" i="2"/>
  <c r="D18" i="2"/>
  <c r="D11" i="2"/>
  <c r="C26" i="2"/>
  <c r="C22" i="2"/>
  <c r="B17" i="2"/>
  <c r="D17" i="2" s="1"/>
  <c r="B21" i="2"/>
  <c r="B20" i="2"/>
  <c r="B19" i="2"/>
  <c r="B18" i="2"/>
  <c r="C14" i="2"/>
  <c r="B14" i="2"/>
  <c r="B13" i="2"/>
  <c r="C13" i="2"/>
  <c r="B11" i="2"/>
  <c r="D6" i="2"/>
  <c r="D7" i="2"/>
  <c r="D8" i="2"/>
  <c r="D5" i="2"/>
  <c r="C5" i="2"/>
  <c r="B5" i="2"/>
  <c r="B8" i="2"/>
  <c r="B7" i="2"/>
  <c r="B6" i="2"/>
  <c r="C9" i="2"/>
  <c r="B47" i="4"/>
  <c r="B26" i="4"/>
  <c r="B17" i="4"/>
  <c r="B11" i="4"/>
  <c r="B19" i="4" s="1"/>
  <c r="B49" i="4" s="1"/>
  <c r="C17" i="2"/>
  <c r="C20" i="2"/>
  <c r="C21" i="2"/>
  <c r="C19" i="2"/>
  <c r="C18" i="2"/>
  <c r="C11" i="2"/>
  <c r="C8" i="2"/>
  <c r="C7" i="2"/>
  <c r="C6" i="2"/>
  <c r="B51" i="3"/>
  <c r="B27" i="3"/>
  <c r="B18" i="3"/>
  <c r="B20" i="3" s="1"/>
  <c r="B53" i="3" s="1"/>
  <c r="B12" i="3"/>
  <c r="B26" i="2" l="1"/>
  <c r="B22" i="2"/>
  <c r="B9" i="2"/>
  <c r="D22" i="2" l="1"/>
  <c r="D13" i="2"/>
  <c r="D9" i="2"/>
  <c r="D26" i="2" l="1"/>
</calcChain>
</file>

<file path=xl/sharedStrings.xml><?xml version="1.0" encoding="utf-8"?>
<sst xmlns="http://schemas.openxmlformats.org/spreadsheetml/2006/main" count="110" uniqueCount="66">
  <si>
    <t>Profit and Loss</t>
  </si>
  <si>
    <t>ALFALFA HOUSE COMMUNITY FOOD CO-OPERATIVE</t>
  </si>
  <si>
    <t>Account</t>
  </si>
  <si>
    <t>Trading Income</t>
  </si>
  <si>
    <t>Sales - Ex GST</t>
  </si>
  <si>
    <t>Sales - GST</t>
  </si>
  <si>
    <t>Sales variance - POS to bank</t>
  </si>
  <si>
    <t>Total Trading Income</t>
  </si>
  <si>
    <t>Cost of Sales</t>
  </si>
  <si>
    <t>Groceries</t>
  </si>
  <si>
    <t>Packaging</t>
  </si>
  <si>
    <t>Produce</t>
  </si>
  <si>
    <t>Total Cost of Sales</t>
  </si>
  <si>
    <t>Gross Profit</t>
  </si>
  <si>
    <t>Other Income</t>
  </si>
  <si>
    <t>Annual Subscription Fees</t>
  </si>
  <si>
    <t>Donations - Ex GST</t>
  </si>
  <si>
    <t>Interest Income</t>
  </si>
  <si>
    <t>Total Other Income</t>
  </si>
  <si>
    <t>Operating Expenses</t>
  </si>
  <si>
    <t>Accounting &amp; Audit Fees</t>
  </si>
  <si>
    <t>Annual Leave - Movements</t>
  </si>
  <si>
    <t>Bookkeeping Fees</t>
  </si>
  <si>
    <t>Computer Expenses</t>
  </si>
  <si>
    <t>Depreciation</t>
  </si>
  <si>
    <t>EFTPOS Fees</t>
  </si>
  <si>
    <t>General Expenses</t>
  </si>
  <si>
    <t>Interest Expense</t>
  </si>
  <si>
    <t>Licences</t>
  </si>
  <si>
    <t>Rent</t>
  </si>
  <si>
    <t>Repairs &amp; Maintenance</t>
  </si>
  <si>
    <t>Rubbish Removal</t>
  </si>
  <si>
    <t>Subscriptions</t>
  </si>
  <si>
    <t>Superannuation Expense</t>
  </si>
  <si>
    <t>Telephone Expenses</t>
  </si>
  <si>
    <t>Wages &amp; Salaries Expenses</t>
  </si>
  <si>
    <t>Workers Comp Insurance</t>
  </si>
  <si>
    <t>Total Operating Expenses</t>
  </si>
  <si>
    <t>Net Profit</t>
  </si>
  <si>
    <t>Variance</t>
  </si>
  <si>
    <t xml:space="preserve">Income </t>
  </si>
  <si>
    <t xml:space="preserve">Shop Trading </t>
  </si>
  <si>
    <t>Donations</t>
  </si>
  <si>
    <t>Total Income</t>
  </si>
  <si>
    <t>Less: Cost of Sales</t>
  </si>
  <si>
    <t>Gross Profit Margin</t>
  </si>
  <si>
    <t>Administrative Expenses</t>
  </si>
  <si>
    <t xml:space="preserve">Employee Expenses </t>
  </si>
  <si>
    <t>Communication Expenses</t>
  </si>
  <si>
    <t>Rent and Facility Expenses</t>
  </si>
  <si>
    <t>Insurance Expenses</t>
  </si>
  <si>
    <t>Non-operating Expenses</t>
  </si>
  <si>
    <t>For the month ended 31 May 2021</t>
  </si>
  <si>
    <t>May 2021</t>
  </si>
  <si>
    <t>Cash Sales Deposited to bank</t>
  </si>
  <si>
    <t>Workshop Fees</t>
  </si>
  <si>
    <t>Cleaning Expenses</t>
  </si>
  <si>
    <t>Gas Expenses</t>
  </si>
  <si>
    <t>Postage</t>
  </si>
  <si>
    <t>Water Usage</t>
  </si>
  <si>
    <t>For the month ended 30 June 2021</t>
  </si>
  <si>
    <t>Jun 2021</t>
  </si>
  <si>
    <t>Contractor Expenses</t>
  </si>
  <si>
    <t>Internet</t>
  </si>
  <si>
    <t>Stationery &amp; Office Supplies</t>
  </si>
  <si>
    <t>Alfalfa House P&amp;L Snapshot (June 21 vs May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</si>
</sst>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(#,##0.00\)"/>
    <numFmt numFmtId="165" formatCode="_-* #,##0_-;* \(#,##0\)_-;_-* &quot;-&quot;??_-;_-@_-"/>
  </numFmts>
  <fonts count="11" x14ac:knownFonts="1">
    <font>
      <sz val="10"/>
      <name val="Arial"/>
    </font>
    <font>
      <b/>
      <sz val="2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6" fillId="0" borderId="0"/>
  </cellStyleXfs>
  <cellXfs count="42">
    <xf numFmtId="0" fontId="0" fillId="0" borderId="0" xfId="0" applyProtection="1"/>
    <xf numFmtId="0" fontId="8" fillId="0" borderId="0" xfId="3" applyFont="1" applyAlignment="1">
      <alignment vertical="center"/>
    </xf>
    <xf numFmtId="0" fontId="7" fillId="0" borderId="0" xfId="3" applyAlignment="1">
      <alignment vertical="center"/>
    </xf>
    <xf numFmtId="0" fontId="7" fillId="0" borderId="0" xfId="3" applyAlignment="1">
      <alignment horizontal="center" vertical="center"/>
    </xf>
    <xf numFmtId="0" fontId="9" fillId="3" borderId="0" xfId="3" applyFont="1" applyFill="1" applyAlignment="1">
      <alignment vertical="center"/>
    </xf>
    <xf numFmtId="17" fontId="9" fillId="3" borderId="0" xfId="3" applyNumberFormat="1" applyFont="1" applyFill="1" applyAlignment="1">
      <alignment horizontal="right" vertical="center" wrapText="1"/>
    </xf>
    <xf numFmtId="0" fontId="9" fillId="3" borderId="0" xfId="3" applyFont="1" applyFill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9" fontId="7" fillId="4" borderId="0" xfId="2" applyFont="1" applyFill="1" applyAlignment="1">
      <alignment horizontal="center" vertical="center"/>
    </xf>
    <xf numFmtId="165" fontId="8" fillId="0" borderId="4" xfId="1" applyNumberFormat="1" applyFont="1" applyBorder="1" applyAlignment="1">
      <alignment vertical="center"/>
    </xf>
    <xf numFmtId="9" fontId="8" fillId="4" borderId="0" xfId="2" applyFont="1" applyFill="1" applyAlignment="1">
      <alignment horizontal="center" vertical="center"/>
    </xf>
    <xf numFmtId="0" fontId="10" fillId="0" borderId="0" xfId="3" applyFont="1" applyAlignment="1">
      <alignment vertical="center"/>
    </xf>
    <xf numFmtId="9" fontId="10" fillId="0" borderId="0" xfId="2" applyFont="1" applyAlignment="1">
      <alignment vertical="center"/>
    </xf>
    <xf numFmtId="165" fontId="7" fillId="0" borderId="0" xfId="3" applyNumberFormat="1" applyAlignment="1">
      <alignment vertical="center"/>
    </xf>
    <xf numFmtId="165" fontId="8" fillId="0" borderId="3" xfId="1" applyNumberFormat="1" applyFont="1" applyBorder="1" applyAlignment="1">
      <alignment vertical="center"/>
    </xf>
    <xf numFmtId="0" fontId="7" fillId="0" borderId="0" xfId="3"/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4" applyFont="1" applyAlignment="1">
      <alignment vertical="center" wrapText="1"/>
    </xf>
    <xf numFmtId="0" fontId="6" fillId="0" borderId="0" xfId="4"/>
    <xf numFmtId="0" fontId="2" fillId="0" borderId="0" xfId="4" applyFont="1" applyAlignment="1">
      <alignment vertical="center" wrapText="1"/>
    </xf>
    <xf numFmtId="0" fontId="3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horizontal="right" vertical="center"/>
    </xf>
    <xf numFmtId="0" fontId="4" fillId="0" borderId="1" xfId="4" applyFont="1" applyBorder="1" applyAlignment="1">
      <alignment vertical="center" wrapText="1"/>
    </xf>
    <xf numFmtId="0" fontId="5" fillId="0" borderId="2" xfId="4" applyFont="1" applyBorder="1" applyAlignment="1">
      <alignment vertical="center"/>
    </xf>
    <xf numFmtId="164" fontId="5" fillId="0" borderId="2" xfId="4" applyNumberFormat="1" applyFont="1" applyBorder="1" applyAlignment="1">
      <alignment horizontal="right" vertical="center"/>
    </xf>
    <xf numFmtId="0" fontId="3" fillId="0" borderId="2" xfId="4" applyFont="1" applyBorder="1" applyAlignment="1">
      <alignment vertical="center"/>
    </xf>
    <xf numFmtId="164" fontId="3" fillId="0" borderId="2" xfId="4" applyNumberFormat="1" applyFont="1" applyBorder="1" applyAlignment="1">
      <alignment horizontal="right" vertical="center"/>
    </xf>
    <xf numFmtId="0" fontId="3" fillId="2" borderId="3" xfId="4" applyFont="1" applyFill="1" applyBorder="1" applyAlignment="1">
      <alignment vertical="center"/>
    </xf>
    <xf numFmtId="164" fontId="3" fillId="2" borderId="3" xfId="4" applyNumberFormat="1" applyFont="1" applyFill="1" applyBorder="1" applyAlignment="1">
      <alignment horizontal="right" vertical="center"/>
    </xf>
    <xf numFmtId="165" fontId="0" fillId="5" borderId="0" xfId="1" applyNumberFormat="1" applyFont="1" applyFill="1" applyAlignment="1">
      <alignment vertical="center"/>
    </xf>
    <xf numFmtId="0" fontId="4" fillId="0" borderId="0" xfId="3" applyFont="1" applyAlignment="1">
      <alignment vertical="center"/>
    </xf>
  </cellXfs>
  <cellStyles count="5">
    <cellStyle name="Comma" xfId="1" builtinId="3"/>
    <cellStyle name="Normal" xfId="0" builtinId="0"/>
    <cellStyle name="Normal 2" xfId="3" xr:uid="{B8CD6B47-C711-4B28-A55E-FBF7A0E47857}"/>
    <cellStyle name="Normal 3" xfId="4" xr:uid="{8D6F2EBA-9BFF-41C3-A965-6D1192D07BAB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33057-92AD-458F-BA1A-0D2F012ED30D}">
  <dimension ref="A1:B49"/>
  <sheetViews>
    <sheetView showGridLines="0" topLeftCell="A22" zoomScale="150" zoomScaleNormal="150" workbookViewId="0">
      <selection activeCell="C42" sqref="C42"/>
    </sheetView>
  </sheetViews>
  <sheetFormatPr defaultRowHeight="12.5" x14ac:dyDescent="0.25"/>
  <cols>
    <col min="1" max="1" width="23.453125" style="29" customWidth="1"/>
    <col min="2" max="2" width="7.81640625" style="29" customWidth="1"/>
    <col min="3" max="16384" width="8.7265625" style="29"/>
  </cols>
  <sheetData>
    <row r="1" spans="1:2" ht="25.4" customHeight="1" x14ac:dyDescent="0.25">
      <c r="A1" s="28" t="s">
        <v>0</v>
      </c>
      <c r="B1" s="28"/>
    </row>
    <row r="2" spans="1:2" ht="54.15" customHeight="1" x14ac:dyDescent="0.25">
      <c r="A2" s="30" t="s">
        <v>1</v>
      </c>
      <c r="B2" s="30"/>
    </row>
    <row r="3" spans="1:2" ht="36.25" customHeight="1" x14ac:dyDescent="0.25">
      <c r="A3" s="30" t="s">
        <v>60</v>
      </c>
      <c r="B3" s="30"/>
    </row>
    <row r="4" spans="1:2" ht="13.4" customHeight="1" x14ac:dyDescent="0.25"/>
    <row r="5" spans="1:2" ht="10.5" customHeight="1" x14ac:dyDescent="0.25">
      <c r="A5" s="31" t="s">
        <v>2</v>
      </c>
      <c r="B5" s="32" t="s">
        <v>61</v>
      </c>
    </row>
    <row r="6" spans="1:2" ht="13.4" customHeight="1" x14ac:dyDescent="0.25"/>
    <row r="7" spans="1:2" ht="13" customHeight="1" x14ac:dyDescent="0.25">
      <c r="A7" s="33" t="s">
        <v>3</v>
      </c>
      <c r="B7" s="33"/>
    </row>
    <row r="8" spans="1:2" ht="10.5" customHeight="1" x14ac:dyDescent="0.25">
      <c r="A8" s="34" t="s">
        <v>4</v>
      </c>
      <c r="B8" s="35">
        <v>56010.21</v>
      </c>
    </row>
    <row r="9" spans="1:2" ht="10.5" customHeight="1" x14ac:dyDescent="0.25">
      <c r="A9" s="34" t="s">
        <v>5</v>
      </c>
      <c r="B9" s="35">
        <v>7064</v>
      </c>
    </row>
    <row r="10" spans="1:2" ht="10.5" customHeight="1" x14ac:dyDescent="0.25">
      <c r="A10" s="34" t="s">
        <v>6</v>
      </c>
      <c r="B10" s="35">
        <v>45.01</v>
      </c>
    </row>
    <row r="11" spans="1:2" ht="10.5" customHeight="1" x14ac:dyDescent="0.25">
      <c r="A11" s="36" t="s">
        <v>7</v>
      </c>
      <c r="B11" s="37">
        <f>SUM(B8:B10)</f>
        <v>63119.22</v>
      </c>
    </row>
    <row r="12" spans="1:2" ht="13.4" customHeight="1" x14ac:dyDescent="0.25"/>
    <row r="13" spans="1:2" ht="13" customHeight="1" x14ac:dyDescent="0.25">
      <c r="A13" s="33" t="s">
        <v>8</v>
      </c>
      <c r="B13" s="33"/>
    </row>
    <row r="14" spans="1:2" ht="10.5" customHeight="1" x14ac:dyDescent="0.25">
      <c r="A14" s="34" t="s">
        <v>9</v>
      </c>
      <c r="B14" s="35">
        <v>24172.06</v>
      </c>
    </row>
    <row r="15" spans="1:2" ht="10.5" customHeight="1" x14ac:dyDescent="0.25">
      <c r="A15" s="34" t="s">
        <v>10</v>
      </c>
      <c r="B15" s="35">
        <v>266.45</v>
      </c>
    </row>
    <row r="16" spans="1:2" ht="10.5" customHeight="1" x14ac:dyDescent="0.25">
      <c r="A16" s="34" t="s">
        <v>11</v>
      </c>
      <c r="B16" s="35">
        <v>12114</v>
      </c>
    </row>
    <row r="17" spans="1:2" ht="10.5" customHeight="1" x14ac:dyDescent="0.25">
      <c r="A17" s="36" t="s">
        <v>12</v>
      </c>
      <c r="B17" s="37">
        <f>SUM(B14:B16)</f>
        <v>36552.51</v>
      </c>
    </row>
    <row r="18" spans="1:2" ht="13.4" customHeight="1" x14ac:dyDescent="0.25"/>
    <row r="19" spans="1:2" ht="10.5" customHeight="1" x14ac:dyDescent="0.25">
      <c r="A19" s="38" t="s">
        <v>13</v>
      </c>
      <c r="B19" s="39">
        <f>(B11 - B17)</f>
        <v>26566.71</v>
      </c>
    </row>
    <row r="20" spans="1:2" ht="13.4" customHeight="1" x14ac:dyDescent="0.25"/>
    <row r="21" spans="1:2" ht="13" customHeight="1" x14ac:dyDescent="0.25">
      <c r="A21" s="33" t="s">
        <v>14</v>
      </c>
      <c r="B21" s="33"/>
    </row>
    <row r="22" spans="1:2" ht="10.5" customHeight="1" x14ac:dyDescent="0.25">
      <c r="A22" s="34" t="s">
        <v>15</v>
      </c>
      <c r="B22" s="35">
        <v>1078.18</v>
      </c>
    </row>
    <row r="23" spans="1:2" ht="10.5" customHeight="1" x14ac:dyDescent="0.25">
      <c r="A23" s="34" t="s">
        <v>16</v>
      </c>
      <c r="B23" s="35">
        <v>111.45</v>
      </c>
    </row>
    <row r="24" spans="1:2" ht="10.5" customHeight="1" x14ac:dyDescent="0.25">
      <c r="A24" s="34" t="s">
        <v>17</v>
      </c>
      <c r="B24" s="35">
        <v>4.2699999999999996</v>
      </c>
    </row>
    <row r="25" spans="1:2" ht="10.5" customHeight="1" x14ac:dyDescent="0.25">
      <c r="A25" s="34" t="s">
        <v>55</v>
      </c>
      <c r="B25" s="35">
        <v>570</v>
      </c>
    </row>
    <row r="26" spans="1:2" ht="10.5" customHeight="1" x14ac:dyDescent="0.25">
      <c r="A26" s="36" t="s">
        <v>18</v>
      </c>
      <c r="B26" s="37">
        <f>SUM(B22:B25)</f>
        <v>1763.9</v>
      </c>
    </row>
    <row r="27" spans="1:2" ht="13.4" customHeight="1" x14ac:dyDescent="0.25"/>
    <row r="28" spans="1:2" ht="13" customHeight="1" x14ac:dyDescent="0.25">
      <c r="A28" s="33" t="s">
        <v>19</v>
      </c>
      <c r="B28" s="33"/>
    </row>
    <row r="29" spans="1:2" ht="10.5" customHeight="1" x14ac:dyDescent="0.25">
      <c r="A29" s="34" t="s">
        <v>21</v>
      </c>
      <c r="B29" s="35">
        <v>282.13</v>
      </c>
    </row>
    <row r="30" spans="1:2" ht="10.5" customHeight="1" x14ac:dyDescent="0.25">
      <c r="A30" s="34" t="s">
        <v>22</v>
      </c>
      <c r="B30" s="35">
        <v>267.3</v>
      </c>
    </row>
    <row r="31" spans="1:2" ht="10.5" customHeight="1" x14ac:dyDescent="0.25">
      <c r="A31" s="34" t="s">
        <v>23</v>
      </c>
      <c r="B31" s="35">
        <v>121.24</v>
      </c>
    </row>
    <row r="32" spans="1:2" ht="10.5" customHeight="1" x14ac:dyDescent="0.25">
      <c r="A32" s="34" t="s">
        <v>62</v>
      </c>
      <c r="B32" s="35">
        <v>210</v>
      </c>
    </row>
    <row r="33" spans="1:2" ht="10.5" customHeight="1" x14ac:dyDescent="0.25">
      <c r="A33" s="34" t="s">
        <v>25</v>
      </c>
      <c r="B33" s="35">
        <v>411.43</v>
      </c>
    </row>
    <row r="34" spans="1:2" ht="10.5" customHeight="1" x14ac:dyDescent="0.25">
      <c r="A34" s="34" t="s">
        <v>26</v>
      </c>
      <c r="B34" s="35">
        <v>27.26</v>
      </c>
    </row>
    <row r="35" spans="1:2" ht="10.5" customHeight="1" x14ac:dyDescent="0.25">
      <c r="A35" s="34" t="s">
        <v>27</v>
      </c>
      <c r="B35" s="35">
        <v>50.59</v>
      </c>
    </row>
    <row r="36" spans="1:2" ht="10.5" customHeight="1" x14ac:dyDescent="0.25">
      <c r="A36" s="34" t="s">
        <v>63</v>
      </c>
      <c r="B36" s="35">
        <v>134</v>
      </c>
    </row>
    <row r="37" spans="1:2" ht="10.5" customHeight="1" x14ac:dyDescent="0.25">
      <c r="A37" s="34" t="s">
        <v>28</v>
      </c>
      <c r="B37" s="35">
        <v>20</v>
      </c>
    </row>
    <row r="38" spans="1:2" ht="10.5" customHeight="1" x14ac:dyDescent="0.25">
      <c r="A38" s="34" t="s">
        <v>29</v>
      </c>
      <c r="B38" s="35">
        <v>4500</v>
      </c>
    </row>
    <row r="39" spans="1:2" ht="10.5" customHeight="1" x14ac:dyDescent="0.25">
      <c r="A39" s="34" t="s">
        <v>30</v>
      </c>
      <c r="B39" s="35">
        <v>363.64</v>
      </c>
    </row>
    <row r="40" spans="1:2" ht="10.5" customHeight="1" x14ac:dyDescent="0.25">
      <c r="A40" s="34" t="s">
        <v>31</v>
      </c>
      <c r="B40" s="35">
        <v>63.7</v>
      </c>
    </row>
    <row r="41" spans="1:2" ht="10.5" customHeight="1" x14ac:dyDescent="0.25">
      <c r="A41" s="34" t="s">
        <v>64</v>
      </c>
      <c r="B41" s="35">
        <v>120.66</v>
      </c>
    </row>
    <row r="42" spans="1:2" ht="10.5" customHeight="1" x14ac:dyDescent="0.25">
      <c r="A42" s="34" t="s">
        <v>32</v>
      </c>
      <c r="B42" s="35">
        <v>94.93</v>
      </c>
    </row>
    <row r="43" spans="1:2" ht="10.5" customHeight="1" x14ac:dyDescent="0.25">
      <c r="A43" s="34" t="s">
        <v>33</v>
      </c>
      <c r="B43" s="35">
        <v>2067.02</v>
      </c>
    </row>
    <row r="44" spans="1:2" ht="10.5" customHeight="1" x14ac:dyDescent="0.25">
      <c r="A44" s="34" t="s">
        <v>34</v>
      </c>
      <c r="B44" s="35">
        <v>76.84</v>
      </c>
    </row>
    <row r="45" spans="1:2" ht="10.5" customHeight="1" x14ac:dyDescent="0.25">
      <c r="A45" s="34" t="s">
        <v>35</v>
      </c>
      <c r="B45" s="35">
        <v>21904.23</v>
      </c>
    </row>
    <row r="46" spans="1:2" ht="10.5" customHeight="1" x14ac:dyDescent="0.25">
      <c r="A46" s="34" t="s">
        <v>36</v>
      </c>
      <c r="B46" s="35">
        <v>500.05</v>
      </c>
    </row>
    <row r="47" spans="1:2" ht="10.5" customHeight="1" x14ac:dyDescent="0.25">
      <c r="A47" s="36" t="s">
        <v>37</v>
      </c>
      <c r="B47" s="37">
        <f>SUM(B29:B46)</f>
        <v>31215.02</v>
      </c>
    </row>
    <row r="48" spans="1:2" ht="13.4" customHeight="1" x14ac:dyDescent="0.25"/>
    <row r="49" spans="1:2" ht="10.5" customHeight="1" x14ac:dyDescent="0.25">
      <c r="A49" s="38" t="s">
        <v>38</v>
      </c>
      <c r="B49" s="39">
        <f>((B19 + B26) - B47)</f>
        <v>-2884.41</v>
      </c>
    </row>
  </sheetData>
  <mergeCells count="7">
    <mergeCell ref="A28:B28"/>
    <mergeCell ref="A1:B1"/>
    <mergeCell ref="A2:B2"/>
    <mergeCell ref="A3:B3"/>
    <mergeCell ref="A7:B7"/>
    <mergeCell ref="A13:B13"/>
    <mergeCell ref="A21:B21"/>
  </mergeCells>
  <pageMargins left="0.7" right="0.7" top="0.75" bottom="0.75" header="0.3" footer="0.3"/>
  <pageSetup paperSize="9" fitToWidth="0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067A8-BAC2-41A7-9BC2-AA8D222DE66B}">
  <dimension ref="A1:B53"/>
  <sheetViews>
    <sheetView showGridLines="0" topLeftCell="A16" zoomScale="150" zoomScaleNormal="150" workbookViewId="0">
      <selection activeCell="B35" sqref="B35"/>
    </sheetView>
  </sheetViews>
  <sheetFormatPr defaultRowHeight="12.5" x14ac:dyDescent="0.25"/>
  <cols>
    <col min="1" max="1" width="23.453125" style="16" customWidth="1"/>
    <col min="2" max="2" width="8" style="16" customWidth="1"/>
    <col min="3" max="16384" width="8.7265625" style="16"/>
  </cols>
  <sheetData>
    <row r="1" spans="1:2" ht="25.4" customHeight="1" x14ac:dyDescent="0.25">
      <c r="A1" s="26" t="s">
        <v>0</v>
      </c>
      <c r="B1" s="26"/>
    </row>
    <row r="2" spans="1:2" ht="54.15" customHeight="1" x14ac:dyDescent="0.25">
      <c r="A2" s="27" t="s">
        <v>1</v>
      </c>
      <c r="B2" s="27"/>
    </row>
    <row r="3" spans="1:2" ht="36.25" customHeight="1" x14ac:dyDescent="0.25">
      <c r="A3" s="27" t="s">
        <v>52</v>
      </c>
      <c r="B3" s="27"/>
    </row>
    <row r="4" spans="1:2" ht="13.4" customHeight="1" x14ac:dyDescent="0.25"/>
    <row r="5" spans="1:2" ht="10.5" customHeight="1" x14ac:dyDescent="0.25">
      <c r="A5" s="17" t="s">
        <v>2</v>
      </c>
      <c r="B5" s="18" t="s">
        <v>53</v>
      </c>
    </row>
    <row r="6" spans="1:2" ht="13.4" customHeight="1" x14ac:dyDescent="0.25"/>
    <row r="7" spans="1:2" ht="13" customHeight="1" x14ac:dyDescent="0.25">
      <c r="A7" s="25" t="s">
        <v>3</v>
      </c>
      <c r="B7" s="25"/>
    </row>
    <row r="8" spans="1:2" ht="10.5" customHeight="1" x14ac:dyDescent="0.25">
      <c r="A8" s="19" t="s">
        <v>54</v>
      </c>
      <c r="B8" s="20">
        <v>1839.2</v>
      </c>
    </row>
    <row r="9" spans="1:2" ht="10.5" customHeight="1" x14ac:dyDescent="0.25">
      <c r="A9" s="19" t="s">
        <v>4</v>
      </c>
      <c r="B9" s="20">
        <v>56334.97</v>
      </c>
    </row>
    <row r="10" spans="1:2" ht="10.5" customHeight="1" x14ac:dyDescent="0.25">
      <c r="A10" s="19" t="s">
        <v>5</v>
      </c>
      <c r="B10" s="20">
        <v>7256.4</v>
      </c>
    </row>
    <row r="11" spans="1:2" ht="10.5" customHeight="1" x14ac:dyDescent="0.25">
      <c r="A11" s="19" t="s">
        <v>6</v>
      </c>
      <c r="B11" s="20">
        <v>-109.34</v>
      </c>
    </row>
    <row r="12" spans="1:2" ht="10.5" customHeight="1" x14ac:dyDescent="0.25">
      <c r="A12" s="21" t="s">
        <v>7</v>
      </c>
      <c r="B12" s="22">
        <f>SUM(B8:B11)</f>
        <v>65321.23</v>
      </c>
    </row>
    <row r="13" spans="1:2" ht="13.4" customHeight="1" x14ac:dyDescent="0.25"/>
    <row r="14" spans="1:2" ht="13" customHeight="1" x14ac:dyDescent="0.25">
      <c r="A14" s="25" t="s">
        <v>8</v>
      </c>
      <c r="B14" s="25"/>
    </row>
    <row r="15" spans="1:2" ht="10.5" customHeight="1" x14ac:dyDescent="0.25">
      <c r="A15" s="19" t="s">
        <v>9</v>
      </c>
      <c r="B15" s="20">
        <v>20890.689999999999</v>
      </c>
    </row>
    <row r="16" spans="1:2" ht="10.5" customHeight="1" x14ac:dyDescent="0.25">
      <c r="A16" s="19" t="s">
        <v>10</v>
      </c>
      <c r="B16" s="20">
        <v>164.2</v>
      </c>
    </row>
    <row r="17" spans="1:2" ht="10.5" customHeight="1" x14ac:dyDescent="0.25">
      <c r="A17" s="19" t="s">
        <v>11</v>
      </c>
      <c r="B17" s="20">
        <v>12646.45</v>
      </c>
    </row>
    <row r="18" spans="1:2" ht="10.5" customHeight="1" x14ac:dyDescent="0.25">
      <c r="A18" s="21" t="s">
        <v>12</v>
      </c>
      <c r="B18" s="22">
        <f>SUM(B15:B17)</f>
        <v>33701.339999999997</v>
      </c>
    </row>
    <row r="19" spans="1:2" ht="13.4" customHeight="1" x14ac:dyDescent="0.25"/>
    <row r="20" spans="1:2" ht="10.5" customHeight="1" x14ac:dyDescent="0.25">
      <c r="A20" s="23" t="s">
        <v>13</v>
      </c>
      <c r="B20" s="24">
        <f>(B12 - B18)</f>
        <v>31619.890000000007</v>
      </c>
    </row>
    <row r="21" spans="1:2" ht="13.4" customHeight="1" x14ac:dyDescent="0.25"/>
    <row r="22" spans="1:2" ht="13" customHeight="1" x14ac:dyDescent="0.25">
      <c r="A22" s="25" t="s">
        <v>14</v>
      </c>
      <c r="B22" s="25"/>
    </row>
    <row r="23" spans="1:2" ht="10.5" customHeight="1" x14ac:dyDescent="0.25">
      <c r="A23" s="19" t="s">
        <v>15</v>
      </c>
      <c r="B23" s="20">
        <v>1460</v>
      </c>
    </row>
    <row r="24" spans="1:2" ht="10.5" customHeight="1" x14ac:dyDescent="0.25">
      <c r="A24" s="19" t="s">
        <v>16</v>
      </c>
      <c r="B24" s="20">
        <v>26.7</v>
      </c>
    </row>
    <row r="25" spans="1:2" ht="10.5" customHeight="1" x14ac:dyDescent="0.25">
      <c r="A25" s="19" t="s">
        <v>17</v>
      </c>
      <c r="B25" s="20">
        <v>4.8899999999999997</v>
      </c>
    </row>
    <row r="26" spans="1:2" ht="10.5" customHeight="1" x14ac:dyDescent="0.25">
      <c r="A26" s="19" t="s">
        <v>55</v>
      </c>
      <c r="B26" s="20">
        <v>61.55</v>
      </c>
    </row>
    <row r="27" spans="1:2" ht="10.5" customHeight="1" x14ac:dyDescent="0.25">
      <c r="A27" s="21" t="s">
        <v>18</v>
      </c>
      <c r="B27" s="22">
        <f>SUM(B23:B26)</f>
        <v>1553.14</v>
      </c>
    </row>
    <row r="28" spans="1:2" ht="13.4" customHeight="1" x14ac:dyDescent="0.25"/>
    <row r="29" spans="1:2" ht="13" customHeight="1" x14ac:dyDescent="0.25">
      <c r="A29" s="25" t="s">
        <v>19</v>
      </c>
      <c r="B29" s="25"/>
    </row>
    <row r="30" spans="1:2" ht="10.5" customHeight="1" x14ac:dyDescent="0.25">
      <c r="A30" s="19" t="s">
        <v>20</v>
      </c>
      <c r="B30" s="20">
        <v>349.25</v>
      </c>
    </row>
    <row r="31" spans="1:2" ht="10.5" customHeight="1" x14ac:dyDescent="0.25">
      <c r="A31" s="19" t="s">
        <v>21</v>
      </c>
      <c r="B31" s="20">
        <v>334.19</v>
      </c>
    </row>
    <row r="32" spans="1:2" ht="10.5" customHeight="1" x14ac:dyDescent="0.25">
      <c r="A32" s="19" t="s">
        <v>22</v>
      </c>
      <c r="B32" s="20">
        <v>488.95</v>
      </c>
    </row>
    <row r="33" spans="1:2" ht="10.5" customHeight="1" x14ac:dyDescent="0.25">
      <c r="A33" s="19" t="s">
        <v>56</v>
      </c>
      <c r="B33" s="20">
        <v>14.99</v>
      </c>
    </row>
    <row r="34" spans="1:2" ht="10.5" customHeight="1" x14ac:dyDescent="0.25">
      <c r="A34" s="19" t="s">
        <v>23</v>
      </c>
      <c r="B34" s="20">
        <v>1055.57</v>
      </c>
    </row>
    <row r="35" spans="1:2" ht="10.5" customHeight="1" x14ac:dyDescent="0.25">
      <c r="A35" s="19" t="s">
        <v>24</v>
      </c>
      <c r="B35" s="20">
        <v>1235.03</v>
      </c>
    </row>
    <row r="36" spans="1:2" ht="10.5" customHeight="1" x14ac:dyDescent="0.25">
      <c r="A36" s="19" t="s">
        <v>25</v>
      </c>
      <c r="B36" s="20">
        <v>380.09</v>
      </c>
    </row>
    <row r="37" spans="1:2" ht="10.5" customHeight="1" x14ac:dyDescent="0.25">
      <c r="A37" s="19" t="s">
        <v>57</v>
      </c>
      <c r="B37" s="20">
        <v>27</v>
      </c>
    </row>
    <row r="38" spans="1:2" ht="10.5" customHeight="1" x14ac:dyDescent="0.25">
      <c r="A38" s="19" t="s">
        <v>26</v>
      </c>
      <c r="B38" s="20">
        <v>11.81</v>
      </c>
    </row>
    <row r="39" spans="1:2" ht="10.5" customHeight="1" x14ac:dyDescent="0.25">
      <c r="A39" s="19" t="s">
        <v>27</v>
      </c>
      <c r="B39" s="20">
        <v>60.71</v>
      </c>
    </row>
    <row r="40" spans="1:2" ht="10.5" customHeight="1" x14ac:dyDescent="0.25">
      <c r="A40" s="19" t="s">
        <v>28</v>
      </c>
      <c r="B40" s="20">
        <v>20</v>
      </c>
    </row>
    <row r="41" spans="1:2" ht="10.5" customHeight="1" x14ac:dyDescent="0.25">
      <c r="A41" s="19" t="s">
        <v>58</v>
      </c>
      <c r="B41" s="20">
        <v>0.8</v>
      </c>
    </row>
    <row r="42" spans="1:2" ht="10.5" customHeight="1" x14ac:dyDescent="0.25">
      <c r="A42" s="19" t="s">
        <v>29</v>
      </c>
      <c r="B42" s="20">
        <v>4766.29</v>
      </c>
    </row>
    <row r="43" spans="1:2" ht="10.5" customHeight="1" x14ac:dyDescent="0.25">
      <c r="A43" s="19" t="s">
        <v>30</v>
      </c>
      <c r="B43" s="20">
        <v>563.64</v>
      </c>
    </row>
    <row r="44" spans="1:2" ht="10.5" customHeight="1" x14ac:dyDescent="0.25">
      <c r="A44" s="19" t="s">
        <v>31</v>
      </c>
      <c r="B44" s="20">
        <v>86.7</v>
      </c>
    </row>
    <row r="45" spans="1:2" ht="10.5" customHeight="1" x14ac:dyDescent="0.25">
      <c r="A45" s="19" t="s">
        <v>32</v>
      </c>
      <c r="B45" s="20">
        <v>94.73</v>
      </c>
    </row>
    <row r="46" spans="1:2" ht="10.5" customHeight="1" x14ac:dyDescent="0.25">
      <c r="A46" s="19" t="s">
        <v>33</v>
      </c>
      <c r="B46" s="20">
        <v>1332.98</v>
      </c>
    </row>
    <row r="47" spans="1:2" ht="10.5" customHeight="1" x14ac:dyDescent="0.25">
      <c r="A47" s="19" t="s">
        <v>34</v>
      </c>
      <c r="B47" s="20">
        <v>199.22</v>
      </c>
    </row>
    <row r="48" spans="1:2" ht="10.5" customHeight="1" x14ac:dyDescent="0.25">
      <c r="A48" s="19" t="s">
        <v>35</v>
      </c>
      <c r="B48" s="20">
        <v>14031.36</v>
      </c>
    </row>
    <row r="49" spans="1:2" ht="10.5" customHeight="1" x14ac:dyDescent="0.25">
      <c r="A49" s="19" t="s">
        <v>59</v>
      </c>
      <c r="B49" s="20">
        <v>539.5</v>
      </c>
    </row>
    <row r="50" spans="1:2" ht="10.5" customHeight="1" x14ac:dyDescent="0.25">
      <c r="A50" s="19" t="s">
        <v>36</v>
      </c>
      <c r="B50" s="20">
        <v>500.05</v>
      </c>
    </row>
    <row r="51" spans="1:2" ht="10.5" customHeight="1" x14ac:dyDescent="0.25">
      <c r="A51" s="21" t="s">
        <v>37</v>
      </c>
      <c r="B51" s="22">
        <f>SUM(B30:B50)</f>
        <v>26092.859999999997</v>
      </c>
    </row>
    <row r="52" spans="1:2" ht="13.4" customHeight="1" x14ac:dyDescent="0.25"/>
    <row r="53" spans="1:2" ht="10.5" customHeight="1" x14ac:dyDescent="0.25">
      <c r="A53" s="23" t="s">
        <v>38</v>
      </c>
      <c r="B53" s="24">
        <f>((B20 + B27) - B51)</f>
        <v>7080.1700000000092</v>
      </c>
    </row>
  </sheetData>
  <mergeCells count="7">
    <mergeCell ref="A29:B29"/>
    <mergeCell ref="A1:B1"/>
    <mergeCell ref="A2:B2"/>
    <mergeCell ref="A3:B3"/>
    <mergeCell ref="A7:B7"/>
    <mergeCell ref="A14:B14"/>
    <mergeCell ref="A22:B22"/>
  </mergeCells>
  <pageMargins left="0.7" right="0.7" top="0.75" bottom="0.75" header="0.3" footer="0.3"/>
  <pageSetup paperSize="9" fitToWidth="0"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BDB40-43BB-4B98-B762-DD7279D9EFB7}">
  <dimension ref="A1:D27"/>
  <sheetViews>
    <sheetView showGridLines="0" tabSelected="1" workbookViewId="0">
      <selection activeCell="F15" sqref="F15"/>
    </sheetView>
  </sheetViews>
  <sheetFormatPr defaultRowHeight="12.5" x14ac:dyDescent="0.25"/>
  <cols>
    <col min="1" max="1" width="23.7265625" customWidth="1"/>
    <col min="2" max="3" width="11.36328125" customWidth="1"/>
    <col min="4" max="4" width="10.81640625" customWidth="1"/>
  </cols>
  <sheetData>
    <row r="1" spans="1:4" ht="13" x14ac:dyDescent="0.25">
      <c r="A1" s="41" t="s">
        <v>65</v>
      </c>
      <c r="B1" s="2"/>
      <c r="C1" s="2"/>
      <c r="D1" s="3"/>
    </row>
    <row r="2" spans="1:4" x14ac:dyDescent="0.25">
      <c r="A2" s="2"/>
      <c r="B2" s="2"/>
      <c r="C2" s="2"/>
      <c r="D2" s="3"/>
    </row>
    <row r="3" spans="1:4" ht="13" x14ac:dyDescent="0.25">
      <c r="A3" s="4"/>
      <c r="B3" s="5">
        <v>44348</v>
      </c>
      <c r="C3" s="5">
        <v>44317</v>
      </c>
      <c r="D3" s="6" t="s">
        <v>39</v>
      </c>
    </row>
    <row r="4" spans="1:4" x14ac:dyDescent="0.25">
      <c r="A4" s="2" t="s">
        <v>40</v>
      </c>
      <c r="B4" s="2"/>
      <c r="C4" s="2"/>
      <c r="D4" s="3"/>
    </row>
    <row r="5" spans="1:4" x14ac:dyDescent="0.25">
      <c r="A5" s="2" t="s">
        <v>41</v>
      </c>
      <c r="B5" s="7">
        <f>'Profit and Loss'!B11+'Profit and Loss'!B24</f>
        <v>63123.49</v>
      </c>
      <c r="C5" s="7">
        <f>'Profit and Loss (2)'!B12+'Profit and Loss (2)'!B25</f>
        <v>65326.12</v>
      </c>
      <c r="D5" s="8">
        <f>(B5-C5)/C5</f>
        <v>-3.3717447171208156E-2</v>
      </c>
    </row>
    <row r="6" spans="1:4" x14ac:dyDescent="0.25">
      <c r="A6" s="2" t="s">
        <v>32</v>
      </c>
      <c r="B6" s="7">
        <f>'Profit and Loss'!B22</f>
        <v>1078.18</v>
      </c>
      <c r="C6" s="7">
        <f>'Profit and Loss (2)'!B23</f>
        <v>1460</v>
      </c>
      <c r="D6" s="8">
        <f t="shared" ref="D6:D8" si="0">(B6-C6)/C6</f>
        <v>-0.26152054794520546</v>
      </c>
    </row>
    <row r="7" spans="1:4" x14ac:dyDescent="0.25">
      <c r="A7" s="2" t="s">
        <v>42</v>
      </c>
      <c r="B7" s="7">
        <f>'Profit and Loss'!B23</f>
        <v>111.45</v>
      </c>
      <c r="C7" s="7">
        <f>'Profit and Loss (2)'!B24</f>
        <v>26.7</v>
      </c>
      <c r="D7" s="8">
        <f t="shared" si="0"/>
        <v>3.1741573033707864</v>
      </c>
    </row>
    <row r="8" spans="1:4" x14ac:dyDescent="0.25">
      <c r="A8" s="2" t="s">
        <v>55</v>
      </c>
      <c r="B8" s="7">
        <f>'Profit and Loss'!B25</f>
        <v>570</v>
      </c>
      <c r="C8" s="7">
        <f>'Profit and Loss (2)'!B26</f>
        <v>61.55</v>
      </c>
      <c r="D8" s="8">
        <f t="shared" si="0"/>
        <v>8.2607636068237209</v>
      </c>
    </row>
    <row r="9" spans="1:4" ht="13" x14ac:dyDescent="0.25">
      <c r="A9" s="1" t="s">
        <v>43</v>
      </c>
      <c r="B9" s="9">
        <f>SUM(B5:B8)</f>
        <v>64883.119999999995</v>
      </c>
      <c r="C9" s="9">
        <f>SUM(C5:C8)</f>
        <v>66874.37</v>
      </c>
      <c r="D9" s="10">
        <f>(B9-C9)/C9</f>
        <v>-2.9775981441021428E-2</v>
      </c>
    </row>
    <row r="10" spans="1:4" x14ac:dyDescent="0.25">
      <c r="A10" s="2"/>
      <c r="B10" s="7"/>
      <c r="C10" s="7"/>
      <c r="D10" s="8"/>
    </row>
    <row r="11" spans="1:4" x14ac:dyDescent="0.25">
      <c r="A11" s="2" t="s">
        <v>44</v>
      </c>
      <c r="B11" s="7">
        <f>'Profit and Loss'!B17</f>
        <v>36552.51</v>
      </c>
      <c r="C11" s="7">
        <f>'Profit and Loss (2)'!B18</f>
        <v>33701.339999999997</v>
      </c>
      <c r="D11" s="8">
        <f t="shared" ref="D11" si="1">(B11-C11)/C11</f>
        <v>8.4601087078436818E-2</v>
      </c>
    </row>
    <row r="12" spans="1:4" x14ac:dyDescent="0.25">
      <c r="A12" s="2"/>
      <c r="B12" s="7"/>
      <c r="C12" s="7"/>
      <c r="D12" s="8"/>
    </row>
    <row r="13" spans="1:4" ht="13" x14ac:dyDescent="0.25">
      <c r="A13" s="1" t="s">
        <v>13</v>
      </c>
      <c r="B13" s="9">
        <f>B9-B11</f>
        <v>28330.609999999993</v>
      </c>
      <c r="C13" s="9">
        <f>C9-C11</f>
        <v>33173.03</v>
      </c>
      <c r="D13" s="10">
        <f>(B13-C13)/C13</f>
        <v>-0.14597460648002325</v>
      </c>
    </row>
    <row r="14" spans="1:4" ht="13" x14ac:dyDescent="0.25">
      <c r="A14" s="11" t="s">
        <v>45</v>
      </c>
      <c r="B14" s="12">
        <f>B13/B9</f>
        <v>0.4366406855897188</v>
      </c>
      <c r="C14" s="12">
        <f>C13/C9</f>
        <v>0.49604998148019941</v>
      </c>
      <c r="D14" s="8"/>
    </row>
    <row r="15" spans="1:4" x14ac:dyDescent="0.25">
      <c r="A15" s="2"/>
      <c r="B15" s="13"/>
      <c r="C15" s="13"/>
      <c r="D15" s="8"/>
    </row>
    <row r="16" spans="1:4" x14ac:dyDescent="0.25">
      <c r="A16" s="2" t="s">
        <v>19</v>
      </c>
      <c r="B16" s="13"/>
      <c r="C16" s="13"/>
      <c r="D16" s="8"/>
    </row>
    <row r="17" spans="1:4" x14ac:dyDescent="0.25">
      <c r="A17" s="2" t="s">
        <v>46</v>
      </c>
      <c r="B17" s="7">
        <f>'Profit and Loss'!B47-Sheet1!B18-Sheet1!B19-Sheet1!B20-Sheet1!B21</f>
        <v>1605.5400000000002</v>
      </c>
      <c r="C17" s="7">
        <f>'Profit and Loss (2)'!B51-Sheet1!C18-Sheet1!C19-Sheet1!C20-Sheet1!C21</f>
        <v>4260.5799999999972</v>
      </c>
      <c r="D17" s="8">
        <f t="shared" ref="D17:D21" si="2">(B17-C17)/C17</f>
        <v>-0.62316398236859749</v>
      </c>
    </row>
    <row r="18" spans="1:4" x14ac:dyDescent="0.25">
      <c r="A18" s="2" t="s">
        <v>47</v>
      </c>
      <c r="B18" s="40">
        <f>'Profit and Loss'!B45+'Profit and Loss'!B43</f>
        <v>23971.25</v>
      </c>
      <c r="C18" s="40">
        <f>'Profit and Loss (2)'!B48+'Profit and Loss (2)'!B46+'Profit and Loss (2)'!B31</f>
        <v>15698.53</v>
      </c>
      <c r="D18" s="8">
        <f t="shared" si="2"/>
        <v>0.52697418165904697</v>
      </c>
    </row>
    <row r="19" spans="1:4" x14ac:dyDescent="0.25">
      <c r="A19" s="2" t="s">
        <v>48</v>
      </c>
      <c r="B19" s="7">
        <f>'Profit and Loss'!B44+'Profit and Loss'!B36</f>
        <v>210.84</v>
      </c>
      <c r="C19" s="7">
        <f>'Profit and Loss (2)'!B47</f>
        <v>199.22</v>
      </c>
      <c r="D19" s="8">
        <f t="shared" si="2"/>
        <v>5.8327477160927642E-2</v>
      </c>
    </row>
    <row r="20" spans="1:4" x14ac:dyDescent="0.25">
      <c r="A20" s="2" t="s">
        <v>49</v>
      </c>
      <c r="B20" s="7">
        <f>'Profit and Loss'!B38+'Profit and Loss'!B40+'Profit and Loss'!B39</f>
        <v>4927.34</v>
      </c>
      <c r="C20" s="7">
        <f>'Profit and Loss (2)'!B33+'Profit and Loss (2)'!B37+'Profit and Loss (2)'!B42+'Profit and Loss (2)'!B44+'Profit and Loss (2)'!B49</f>
        <v>5434.48</v>
      </c>
      <c r="D20" s="8">
        <f t="shared" si="2"/>
        <v>-9.3318955999469946E-2</v>
      </c>
    </row>
    <row r="21" spans="1:4" x14ac:dyDescent="0.25">
      <c r="A21" s="2" t="s">
        <v>50</v>
      </c>
      <c r="B21" s="7">
        <f>'Profit and Loss'!B46</f>
        <v>500.05</v>
      </c>
      <c r="C21" s="7">
        <f>'Profit and Loss (2)'!B50</f>
        <v>500.05</v>
      </c>
      <c r="D21" s="8">
        <f t="shared" si="2"/>
        <v>0</v>
      </c>
    </row>
    <row r="22" spans="1:4" ht="13" x14ac:dyDescent="0.25">
      <c r="A22" s="1" t="s">
        <v>37</v>
      </c>
      <c r="B22" s="9">
        <f>SUM(B17:B21)</f>
        <v>31215.02</v>
      </c>
      <c r="C22" s="9">
        <f>SUM(C17:C21)</f>
        <v>26092.859999999997</v>
      </c>
      <c r="D22" s="10">
        <f>(B22-C22)/C22</f>
        <v>0.19630504283547315</v>
      </c>
    </row>
    <row r="23" spans="1:4" x14ac:dyDescent="0.25">
      <c r="A23" s="2"/>
      <c r="B23" s="7"/>
      <c r="C23" s="7"/>
      <c r="D23" s="8"/>
    </row>
    <row r="24" spans="1:4" x14ac:dyDescent="0.25">
      <c r="A24" s="2" t="s">
        <v>51</v>
      </c>
      <c r="B24" s="7">
        <v>0</v>
      </c>
      <c r="C24" s="7">
        <v>0</v>
      </c>
      <c r="D24" s="8"/>
    </row>
    <row r="25" spans="1:4" x14ac:dyDescent="0.25">
      <c r="A25" s="2"/>
      <c r="B25" s="7"/>
      <c r="C25" s="7"/>
      <c r="D25" s="8"/>
    </row>
    <row r="26" spans="1:4" ht="13" x14ac:dyDescent="0.25">
      <c r="A26" s="1" t="s">
        <v>38</v>
      </c>
      <c r="B26" s="14">
        <f>B13-B22</f>
        <v>-2884.4100000000071</v>
      </c>
      <c r="C26" s="14">
        <f>C13-C22</f>
        <v>7080.1700000000019</v>
      </c>
      <c r="D26" s="10">
        <f>(B26-C26)/C26</f>
        <v>-1.4073927603433261</v>
      </c>
    </row>
    <row r="27" spans="1:4" x14ac:dyDescent="0.25">
      <c r="A27" s="15"/>
      <c r="B27" s="15"/>
      <c r="C27" s="15"/>
      <c r="D2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Profit and Loss</vt:lpstr>
      <vt:lpstr>Profit and Loss (2)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2021-05-24T23:32:45Z</dcterms:created>
  <dcterms:modified xsi:type="dcterms:W3CDTF">2021-07-20T05:01:18Z</dcterms:modified>
</cp:coreProperties>
</file>