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filterPrivacy="1" autoCompressPictures="0"/>
  <bookViews>
    <workbookView xWindow="0" yWindow="0" windowWidth="25600" windowHeight="16060"/>
  </bookViews>
  <sheets>
    <sheet name="Profit and Loss" sheetId="1" r:id="rId1"/>
    <sheet name="Sheet1" sheetId="2" r:id="rId2"/>
  </sheets>
  <externalReferences>
    <externalReference r:id="rId3"/>
  </externalReferenc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" l="1"/>
  <c r="C20" i="2"/>
  <c r="D20" i="2"/>
  <c r="B19" i="2"/>
  <c r="C19" i="2"/>
  <c r="D19" i="2"/>
  <c r="B18" i="2"/>
  <c r="C18" i="2"/>
  <c r="D18" i="2"/>
  <c r="B17" i="2"/>
  <c r="C17" i="2"/>
  <c r="D17" i="2"/>
  <c r="B17" i="1"/>
  <c r="B10" i="2"/>
  <c r="C10" i="2"/>
  <c r="D10" i="2"/>
  <c r="B7" i="2"/>
  <c r="C7" i="2"/>
  <c r="D7" i="2"/>
  <c r="B6" i="2"/>
  <c r="C6" i="2"/>
  <c r="D6" i="2"/>
  <c r="B5" i="2"/>
  <c r="C5" i="2"/>
  <c r="D5" i="2"/>
  <c r="B49" i="1"/>
  <c r="B16" i="2"/>
  <c r="C16" i="2"/>
  <c r="D16" i="2"/>
  <c r="B12" i="2"/>
  <c r="C8" i="2"/>
  <c r="C12" i="2"/>
  <c r="C21" i="2"/>
  <c r="C25" i="2"/>
  <c r="C13" i="2"/>
  <c r="B25" i="1"/>
  <c r="B11" i="1"/>
  <c r="B19" i="1"/>
  <c r="B51" i="1"/>
  <c r="B21" i="2"/>
  <c r="D21" i="2"/>
  <c r="B8" i="2"/>
  <c r="B13" i="2"/>
  <c r="B25" i="2"/>
  <c r="D12" i="2"/>
  <c r="D8" i="2"/>
  <c r="D25" i="2"/>
</calcChain>
</file>

<file path=xl/sharedStrings.xml><?xml version="1.0" encoding="utf-8"?>
<sst xmlns="http://schemas.openxmlformats.org/spreadsheetml/2006/main" count="64" uniqueCount="59">
  <si>
    <t>Profit and Loss</t>
  </si>
  <si>
    <t>ALFALFA HOUSE COMMUNITY FOOD CO-OPERATIVE</t>
  </si>
  <si>
    <t>For the month ended 30 April 2021</t>
  </si>
  <si>
    <t>Account</t>
  </si>
  <si>
    <t>Apr 2021</t>
  </si>
  <si>
    <t>Trading Income</t>
  </si>
  <si>
    <t>Sales - Ex GST</t>
  </si>
  <si>
    <t>Sales - GST</t>
  </si>
  <si>
    <t>Sales variance - POS to bank</t>
  </si>
  <si>
    <t>Total Trading Income</t>
  </si>
  <si>
    <t>Cost of Sales</t>
  </si>
  <si>
    <t>Groceries</t>
  </si>
  <si>
    <t>Packaging</t>
  </si>
  <si>
    <t>Produce</t>
  </si>
  <si>
    <t>Total Cost of Sales</t>
  </si>
  <si>
    <t>Gross Profit</t>
  </si>
  <si>
    <t>Other Income</t>
  </si>
  <si>
    <t>Annual Subscription Fees</t>
  </si>
  <si>
    <t>Donations - Ex GST</t>
  </si>
  <si>
    <t>Interest Income</t>
  </si>
  <si>
    <t>Total Other Income</t>
  </si>
  <si>
    <t>Operating Expenses</t>
  </si>
  <si>
    <t>Accounting &amp; Audit Fees</t>
  </si>
  <si>
    <t>Annual Leave - Movements</t>
  </si>
  <si>
    <t>Bookkeeping Fees</t>
  </si>
  <si>
    <t>Computer Expenses</t>
  </si>
  <si>
    <t>Depreciation</t>
  </si>
  <si>
    <t>EFTPOS Fees</t>
  </si>
  <si>
    <t>Electricity Expenses</t>
  </si>
  <si>
    <t>General Expenses</t>
  </si>
  <si>
    <t>Interest Expense</t>
  </si>
  <si>
    <t>Internet</t>
  </si>
  <si>
    <t>Legal Fees</t>
  </si>
  <si>
    <t>Licences</t>
  </si>
  <si>
    <t>Rent</t>
  </si>
  <si>
    <t>Repairs &amp; Maintenance</t>
  </si>
  <si>
    <t>Rubbish Removal</t>
  </si>
  <si>
    <t>Stationery &amp; Office Supplies</t>
  </si>
  <si>
    <t>Subscriptions</t>
  </si>
  <si>
    <t>Superannuation Expense</t>
  </si>
  <si>
    <t>Telephone Expenses</t>
  </si>
  <si>
    <t>Wages &amp; Salaries Expenses</t>
  </si>
  <si>
    <t>Workers Comp Insurance</t>
  </si>
  <si>
    <t>Total Operating Expenses</t>
  </si>
  <si>
    <t>Net Profit</t>
  </si>
  <si>
    <t>Variance</t>
  </si>
  <si>
    <t xml:space="preserve">Income </t>
  </si>
  <si>
    <t xml:space="preserve">Shop Trading </t>
  </si>
  <si>
    <t>Donations</t>
  </si>
  <si>
    <t>Total Income</t>
  </si>
  <si>
    <t>Less: Cost of Sales</t>
  </si>
  <si>
    <t>Gross Profit Margin</t>
  </si>
  <si>
    <t>Administrative Expenses</t>
  </si>
  <si>
    <t xml:space="preserve">Employee Expenses </t>
  </si>
  <si>
    <t>Communication Expenses</t>
  </si>
  <si>
    <t>Rent and Facility Expenses</t>
  </si>
  <si>
    <t>Insurance Expenses</t>
  </si>
  <si>
    <t>Non-operating Expenses</t>
  </si>
  <si>
    <t>Alfalfa House P&amp;L Snapshot (Apr 21 vs Mar 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</si>
</sst>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;\(#,##0.00\)"/>
    <numFmt numFmtId="165" formatCode="_-* #,##0_-;* \(#,##0\)_-;_-* &quot;-&quot;??_-;_-@_-"/>
  </numFmts>
  <fonts count="11" x14ac:knownFonts="1">
    <font>
      <sz val="10"/>
      <name val="Arial"/>
    </font>
    <font>
      <b/>
      <sz val="20"/>
      <name val="Arial"/>
    </font>
    <font>
      <sz val="14"/>
      <name val="Arial"/>
    </font>
    <font>
      <b/>
      <sz val="8"/>
      <name val="Arial"/>
    </font>
    <font>
      <b/>
      <sz val="10"/>
      <name val="Arial"/>
    </font>
    <font>
      <sz val="8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</cellStyleXfs>
  <cellXfs count="27">
    <xf numFmtId="0" fontId="0" fillId="0" borderId="0" xfId="0" applyProtection="1"/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164" fontId="5" fillId="0" borderId="2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horizontal="right" vertical="center"/>
    </xf>
    <xf numFmtId="0" fontId="8" fillId="0" borderId="0" xfId="3" applyFont="1" applyAlignment="1">
      <alignment vertical="center"/>
    </xf>
    <xf numFmtId="0" fontId="7" fillId="0" borderId="0" xfId="3" applyAlignment="1">
      <alignment vertical="center"/>
    </xf>
    <xf numFmtId="0" fontId="7" fillId="0" borderId="0" xfId="3" applyAlignment="1">
      <alignment horizontal="center" vertical="center"/>
    </xf>
    <xf numFmtId="0" fontId="9" fillId="3" borderId="0" xfId="3" applyFont="1" applyFill="1" applyAlignment="1">
      <alignment vertical="center"/>
    </xf>
    <xf numFmtId="17" fontId="9" fillId="3" borderId="0" xfId="3" applyNumberFormat="1" applyFont="1" applyFill="1" applyAlignment="1">
      <alignment horizontal="right" vertical="center" wrapText="1"/>
    </xf>
    <xf numFmtId="0" fontId="9" fillId="3" borderId="0" xfId="3" applyFont="1" applyFill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9" fontId="7" fillId="4" borderId="0" xfId="2" applyFont="1" applyFill="1" applyAlignment="1">
      <alignment horizontal="center" vertical="center"/>
    </xf>
    <xf numFmtId="165" fontId="8" fillId="0" borderId="4" xfId="1" applyNumberFormat="1" applyFont="1" applyBorder="1" applyAlignment="1">
      <alignment vertical="center"/>
    </xf>
    <xf numFmtId="9" fontId="8" fillId="4" borderId="0" xfId="2" applyFont="1" applyFill="1" applyAlignment="1">
      <alignment horizontal="center" vertical="center"/>
    </xf>
    <xf numFmtId="0" fontId="10" fillId="0" borderId="0" xfId="3" applyFont="1" applyAlignment="1">
      <alignment vertical="center"/>
    </xf>
    <xf numFmtId="9" fontId="10" fillId="0" borderId="0" xfId="2" applyFont="1" applyAlignment="1">
      <alignment vertical="center"/>
    </xf>
    <xf numFmtId="165" fontId="7" fillId="0" borderId="0" xfId="3" applyNumberFormat="1" applyAlignment="1">
      <alignment vertical="center"/>
    </xf>
    <xf numFmtId="165" fontId="8" fillId="0" borderId="3" xfId="1" applyNumberFormat="1" applyFont="1" applyBorder="1" applyAlignment="1">
      <alignment vertical="center"/>
    </xf>
    <xf numFmtId="0" fontId="7" fillId="0" borderId="0" xfId="3"/>
    <xf numFmtId="0" fontId="1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cuments/Alfalfa%20House/MC%20Meeting%2022%20April%202021/March%202021%20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fit and Loss"/>
      <sheetName val="March P&amp;L"/>
      <sheetName val="Profit and Loss (2)"/>
    </sheetNames>
    <sheetDataSet>
      <sheetData sheetId="0">
        <row r="8">
          <cell r="B8">
            <v>449</v>
          </cell>
        </row>
        <row r="9">
          <cell r="B9">
            <v>54112.36</v>
          </cell>
        </row>
        <row r="10">
          <cell r="B10">
            <v>7536.36</v>
          </cell>
        </row>
        <row r="11">
          <cell r="B11">
            <v>-217.76</v>
          </cell>
        </row>
        <row r="18">
          <cell r="B18">
            <v>44558.75</v>
          </cell>
        </row>
        <row r="23">
          <cell r="B23">
            <v>5305.02</v>
          </cell>
        </row>
        <row r="24">
          <cell r="B24">
            <v>90</v>
          </cell>
        </row>
        <row r="25">
          <cell r="B25">
            <v>4.91</v>
          </cell>
        </row>
        <row r="31">
          <cell r="B31">
            <v>296.89999999999998</v>
          </cell>
        </row>
        <row r="36">
          <cell r="B36">
            <v>626.01</v>
          </cell>
        </row>
        <row r="37">
          <cell r="B37">
            <v>27</v>
          </cell>
        </row>
        <row r="40">
          <cell r="B40">
            <v>243.64</v>
          </cell>
        </row>
        <row r="42">
          <cell r="B42">
            <v>3496.16</v>
          </cell>
        </row>
        <row r="43">
          <cell r="B43">
            <v>160.25</v>
          </cell>
        </row>
        <row r="45">
          <cell r="B45">
            <v>1245.79</v>
          </cell>
        </row>
        <row r="46">
          <cell r="B46">
            <v>150.35</v>
          </cell>
        </row>
        <row r="47">
          <cell r="B47">
            <v>13278.07</v>
          </cell>
        </row>
        <row r="48">
          <cell r="B48">
            <v>1000.1</v>
          </cell>
        </row>
        <row r="49">
          <cell r="B49">
            <v>25477.1</v>
          </cell>
        </row>
      </sheetData>
      <sheetData sheetId="1">
        <row r="17">
          <cell r="B17">
            <v>14820.76</v>
          </cell>
        </row>
        <row r="18">
          <cell r="B18">
            <v>393.99</v>
          </cell>
        </row>
        <row r="19">
          <cell r="B19">
            <v>4309.42</v>
          </cell>
        </row>
        <row r="20">
          <cell r="B20">
            <v>1000.1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showGridLines="0" tabSelected="1" topLeftCell="A22" zoomScale="150" zoomScaleNormal="150" zoomScalePageLayoutView="150" workbookViewId="0">
      <selection activeCell="C8" sqref="C8"/>
    </sheetView>
  </sheetViews>
  <sheetFormatPr baseColWidth="10" defaultColWidth="8.83203125" defaultRowHeight="12" x14ac:dyDescent="0"/>
  <cols>
    <col min="1" max="1" width="23.5" customWidth="1"/>
    <col min="2" max="2" width="7.83203125" customWidth="1"/>
  </cols>
  <sheetData>
    <row r="1" spans="1:2" ht="25.5" customHeight="1">
      <c r="A1" s="24" t="s">
        <v>0</v>
      </c>
      <c r="B1" s="24"/>
    </row>
    <row r="2" spans="1:2" ht="54.25" customHeight="1">
      <c r="A2" s="26" t="s">
        <v>1</v>
      </c>
      <c r="B2" s="26"/>
    </row>
    <row r="3" spans="1:2" ht="36.25" customHeight="1">
      <c r="A3" s="26" t="s">
        <v>2</v>
      </c>
      <c r="B3" s="26"/>
    </row>
    <row r="4" spans="1:2" ht="13.5" customHeight="1"/>
    <row r="5" spans="1:2" ht="10.5" customHeight="1">
      <c r="A5" s="1" t="s">
        <v>3</v>
      </c>
      <c r="B5" s="2" t="s">
        <v>4</v>
      </c>
    </row>
    <row r="6" spans="1:2" ht="13.5" customHeight="1"/>
    <row r="7" spans="1:2" ht="13" customHeight="1">
      <c r="A7" s="25" t="s">
        <v>5</v>
      </c>
      <c r="B7" s="25"/>
    </row>
    <row r="8" spans="1:2" ht="10.5" customHeight="1">
      <c r="A8" s="3" t="s">
        <v>6</v>
      </c>
      <c r="B8" s="4">
        <v>54492.68</v>
      </c>
    </row>
    <row r="9" spans="1:2" ht="10.5" customHeight="1">
      <c r="A9" s="3" t="s">
        <v>7</v>
      </c>
      <c r="B9" s="4">
        <v>9172.6</v>
      </c>
    </row>
    <row r="10" spans="1:2" ht="10.5" customHeight="1">
      <c r="A10" s="3" t="s">
        <v>8</v>
      </c>
      <c r="B10" s="4">
        <v>-1.77</v>
      </c>
    </row>
    <row r="11" spans="1:2" ht="10.5" customHeight="1">
      <c r="A11" s="5" t="s">
        <v>9</v>
      </c>
      <c r="B11" s="6">
        <f>SUM(B8:B10)</f>
        <v>63663.51</v>
      </c>
    </row>
    <row r="12" spans="1:2" ht="13.5" customHeight="1"/>
    <row r="13" spans="1:2" ht="13" customHeight="1">
      <c r="A13" s="25" t="s">
        <v>10</v>
      </c>
      <c r="B13" s="25"/>
    </row>
    <row r="14" spans="1:2" ht="10.5" customHeight="1">
      <c r="A14" s="3" t="s">
        <v>11</v>
      </c>
      <c r="B14" s="4">
        <v>26679.43</v>
      </c>
    </row>
    <row r="15" spans="1:2" ht="10.5" customHeight="1">
      <c r="A15" s="3" t="s">
        <v>12</v>
      </c>
      <c r="B15" s="4">
        <v>166.6</v>
      </c>
    </row>
    <row r="16" spans="1:2" ht="10.5" customHeight="1">
      <c r="A16" s="3" t="s">
        <v>13</v>
      </c>
      <c r="B16" s="4">
        <v>14048.2</v>
      </c>
    </row>
    <row r="17" spans="1:2" ht="10.5" customHeight="1">
      <c r="A17" s="5" t="s">
        <v>14</v>
      </c>
      <c r="B17" s="6">
        <f>SUM(B14:B16)</f>
        <v>40894.229999999996</v>
      </c>
    </row>
    <row r="18" spans="1:2" ht="13.5" customHeight="1"/>
    <row r="19" spans="1:2" ht="10.5" customHeight="1">
      <c r="A19" s="7" t="s">
        <v>15</v>
      </c>
      <c r="B19" s="8">
        <f>(B11 - B17)</f>
        <v>22769.280000000006</v>
      </c>
    </row>
    <row r="20" spans="1:2" ht="13.5" customHeight="1"/>
    <row r="21" spans="1:2" ht="13" customHeight="1">
      <c r="A21" s="25" t="s">
        <v>16</v>
      </c>
      <c r="B21" s="25"/>
    </row>
    <row r="22" spans="1:2" ht="10.5" customHeight="1">
      <c r="A22" s="3" t="s">
        <v>17</v>
      </c>
      <c r="B22" s="4">
        <v>2420</v>
      </c>
    </row>
    <row r="23" spans="1:2" ht="10.5" customHeight="1">
      <c r="A23" s="3" t="s">
        <v>18</v>
      </c>
      <c r="B23" s="4">
        <v>462.4</v>
      </c>
    </row>
    <row r="24" spans="1:2" ht="10.5" customHeight="1">
      <c r="A24" s="3" t="s">
        <v>19</v>
      </c>
      <c r="B24" s="4">
        <v>5.05</v>
      </c>
    </row>
    <row r="25" spans="1:2" ht="10.5" customHeight="1">
      <c r="A25" s="5" t="s">
        <v>20</v>
      </c>
      <c r="B25" s="6">
        <f>SUM(B22:B24)</f>
        <v>2887.4500000000003</v>
      </c>
    </row>
    <row r="26" spans="1:2" ht="13.5" customHeight="1"/>
    <row r="27" spans="1:2" ht="13" customHeight="1">
      <c r="A27" s="25" t="s">
        <v>21</v>
      </c>
      <c r="B27" s="25"/>
    </row>
    <row r="28" spans="1:2" ht="10.5" customHeight="1">
      <c r="A28" s="3" t="s">
        <v>22</v>
      </c>
      <c r="B28" s="4">
        <v>223.3</v>
      </c>
    </row>
    <row r="29" spans="1:2" ht="10.5" customHeight="1">
      <c r="A29" s="3" t="s">
        <v>23</v>
      </c>
      <c r="B29" s="4">
        <v>-258.63</v>
      </c>
    </row>
    <row r="30" spans="1:2" ht="10.5" customHeight="1">
      <c r="A30" s="3" t="s">
        <v>24</v>
      </c>
      <c r="B30" s="4">
        <v>486.75</v>
      </c>
    </row>
    <row r="31" spans="1:2" ht="10.5" customHeight="1">
      <c r="A31" s="3" t="s">
        <v>25</v>
      </c>
      <c r="B31" s="4">
        <v>201.01</v>
      </c>
    </row>
    <row r="32" spans="1:2" ht="10.5" customHeight="1">
      <c r="A32" s="3" t="s">
        <v>26</v>
      </c>
      <c r="B32" s="4">
        <v>1195.2</v>
      </c>
    </row>
    <row r="33" spans="1:2" ht="10.5" customHeight="1">
      <c r="A33" s="3" t="s">
        <v>27</v>
      </c>
      <c r="B33" s="4">
        <v>403.88</v>
      </c>
    </row>
    <row r="34" spans="1:2" ht="10.5" customHeight="1">
      <c r="A34" s="3" t="s">
        <v>28</v>
      </c>
      <c r="B34" s="4">
        <v>939.85</v>
      </c>
    </row>
    <row r="35" spans="1:2" ht="10.5" customHeight="1">
      <c r="A35" s="3" t="s">
        <v>29</v>
      </c>
      <c r="B35" s="4">
        <v>499.82</v>
      </c>
    </row>
    <row r="36" spans="1:2" ht="10.5" customHeight="1">
      <c r="A36" s="3" t="s">
        <v>30</v>
      </c>
      <c r="B36" s="4">
        <v>70.83</v>
      </c>
    </row>
    <row r="37" spans="1:2" ht="10.5" customHeight="1">
      <c r="A37" s="3" t="s">
        <v>31</v>
      </c>
      <c r="B37" s="4">
        <v>121.82</v>
      </c>
    </row>
    <row r="38" spans="1:2" ht="10.5" customHeight="1">
      <c r="A38" s="3" t="s">
        <v>32</v>
      </c>
      <c r="B38" s="4">
        <v>133.09</v>
      </c>
    </row>
    <row r="39" spans="1:2" ht="10.5" customHeight="1">
      <c r="A39" s="3" t="s">
        <v>33</v>
      </c>
      <c r="B39" s="4">
        <v>20</v>
      </c>
    </row>
    <row r="40" spans="1:2" ht="10.5" customHeight="1">
      <c r="A40" s="3" t="s">
        <v>34</v>
      </c>
      <c r="B40" s="4">
        <v>3496.16</v>
      </c>
    </row>
    <row r="41" spans="1:2" ht="10.5" customHeight="1">
      <c r="A41" s="3" t="s">
        <v>35</v>
      </c>
      <c r="B41" s="4">
        <v>90</v>
      </c>
    </row>
    <row r="42" spans="1:2" ht="10.5" customHeight="1">
      <c r="A42" s="3" t="s">
        <v>36</v>
      </c>
      <c r="B42" s="4">
        <v>70.8</v>
      </c>
    </row>
    <row r="43" spans="1:2" ht="10.5" customHeight="1">
      <c r="A43" s="3" t="s">
        <v>37</v>
      </c>
      <c r="B43" s="4">
        <v>31.72</v>
      </c>
    </row>
    <row r="44" spans="1:2" ht="10.5" customHeight="1">
      <c r="A44" s="3" t="s">
        <v>38</v>
      </c>
      <c r="B44" s="4">
        <v>103.34</v>
      </c>
    </row>
    <row r="45" spans="1:2" ht="10.5" customHeight="1">
      <c r="A45" s="3" t="s">
        <v>39</v>
      </c>
      <c r="B45" s="4">
        <v>1414.23</v>
      </c>
    </row>
    <row r="46" spans="1:2" ht="10.5" customHeight="1">
      <c r="A46" s="3" t="s">
        <v>40</v>
      </c>
      <c r="B46" s="4">
        <v>77.260000000000005</v>
      </c>
    </row>
    <row r="47" spans="1:2" ht="10.5" customHeight="1">
      <c r="A47" s="3" t="s">
        <v>41</v>
      </c>
      <c r="B47" s="4">
        <v>14886.66</v>
      </c>
    </row>
    <row r="48" spans="1:2" ht="10.5" customHeight="1">
      <c r="A48" s="3" t="s">
        <v>42</v>
      </c>
      <c r="B48" s="4">
        <v>500.05</v>
      </c>
    </row>
    <row r="49" spans="1:2" ht="10.5" customHeight="1">
      <c r="A49" s="5" t="s">
        <v>43</v>
      </c>
      <c r="B49" s="6">
        <f>SUM(B28:B48)</f>
        <v>24707.14</v>
      </c>
    </row>
    <row r="50" spans="1:2" ht="13.5" customHeight="1"/>
    <row r="51" spans="1:2" ht="10.5" customHeight="1">
      <c r="A51" s="7" t="s">
        <v>44</v>
      </c>
      <c r="B51" s="8">
        <f>((B19 + B25) - B49)</f>
        <v>949.59000000000742</v>
      </c>
    </row>
  </sheetData>
  <mergeCells count="7">
    <mergeCell ref="A27:B27"/>
    <mergeCell ref="A7:B7"/>
    <mergeCell ref="A1:B1"/>
    <mergeCell ref="A21:B21"/>
    <mergeCell ref="A13:B13"/>
    <mergeCell ref="A3:B3"/>
    <mergeCell ref="A2:B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GridLines="0" workbookViewId="0">
      <selection activeCell="B29" sqref="B29"/>
    </sheetView>
  </sheetViews>
  <sheetFormatPr baseColWidth="10" defaultColWidth="8.83203125" defaultRowHeight="12" x14ac:dyDescent="0"/>
  <cols>
    <col min="1" max="1" width="23.6640625" customWidth="1"/>
    <col min="2" max="3" width="11.33203125" customWidth="1"/>
    <col min="4" max="4" width="10.83203125" customWidth="1"/>
  </cols>
  <sheetData>
    <row r="1" spans="1:4">
      <c r="A1" s="9" t="s">
        <v>58</v>
      </c>
      <c r="B1" s="10"/>
      <c r="C1" s="10"/>
      <c r="D1" s="11"/>
    </row>
    <row r="2" spans="1:4">
      <c r="A2" s="10"/>
      <c r="B2" s="10"/>
      <c r="C2" s="10"/>
      <c r="D2" s="11"/>
    </row>
    <row r="3" spans="1:4">
      <c r="A3" s="12"/>
      <c r="B3" s="13">
        <v>44287</v>
      </c>
      <c r="C3" s="13">
        <v>44256</v>
      </c>
      <c r="D3" s="14" t="s">
        <v>45</v>
      </c>
    </row>
    <row r="4" spans="1:4">
      <c r="A4" s="10" t="s">
        <v>46</v>
      </c>
      <c r="B4" s="10"/>
      <c r="C4" s="10"/>
      <c r="D4" s="11"/>
    </row>
    <row r="5" spans="1:4">
      <c r="A5" s="10" t="s">
        <v>47</v>
      </c>
      <c r="B5" s="15">
        <f>'Profit and Loss'!B8+'Profit and Loss'!B9+'Profit and Loss'!B10+'Profit and Loss'!B24</f>
        <v>63668.560000000005</v>
      </c>
      <c r="C5" s="15">
        <f>'[1]Profit and Loss'!B9+'[1]Profit and Loss'!B10+'[1]Profit and Loss'!B11+'[1]Profit and Loss'!B25</f>
        <v>61435.87</v>
      </c>
      <c r="D5" s="16">
        <f t="shared" ref="D5:D7" si="0">(B5-C5)/C5</f>
        <v>3.6341798366329024E-2</v>
      </c>
    </row>
    <row r="6" spans="1:4">
      <c r="A6" s="10" t="s">
        <v>38</v>
      </c>
      <c r="B6" s="15">
        <f>'Profit and Loss'!B22</f>
        <v>2420</v>
      </c>
      <c r="C6" s="15">
        <f>'[1]Profit and Loss'!B23</f>
        <v>5305.02</v>
      </c>
      <c r="D6" s="16">
        <f t="shared" si="0"/>
        <v>-0.54382829847955338</v>
      </c>
    </row>
    <row r="7" spans="1:4">
      <c r="A7" s="10" t="s">
        <v>48</v>
      </c>
      <c r="B7" s="15">
        <f>'Profit and Loss'!B23</f>
        <v>462.4</v>
      </c>
      <c r="C7" s="15">
        <f>'[1]Profit and Loss'!B24+'[1]Profit and Loss'!B8</f>
        <v>539</v>
      </c>
      <c r="D7" s="16">
        <f t="shared" si="0"/>
        <v>-0.14211502782931359</v>
      </c>
    </row>
    <row r="8" spans="1:4">
      <c r="A8" s="9" t="s">
        <v>49</v>
      </c>
      <c r="B8" s="17">
        <f>SUM(B5:B7)</f>
        <v>66550.959999999992</v>
      </c>
      <c r="C8" s="17">
        <f>SUM(C5:C7)</f>
        <v>67279.89</v>
      </c>
      <c r="D8" s="18">
        <f>(B8-C8)/C8</f>
        <v>-1.0834292386625597E-2</v>
      </c>
    </row>
    <row r="9" spans="1:4">
      <c r="A9" s="10"/>
      <c r="B9" s="15"/>
      <c r="C9" s="15"/>
      <c r="D9" s="16"/>
    </row>
    <row r="10" spans="1:4">
      <c r="A10" s="10" t="s">
        <v>50</v>
      </c>
      <c r="B10" s="15">
        <f>'Profit and Loss'!B17</f>
        <v>40894.229999999996</v>
      </c>
      <c r="C10" s="15">
        <f>'[1]Profit and Loss'!B18</f>
        <v>44558.75</v>
      </c>
      <c r="D10" s="16">
        <f>(B10-C10)/C10</f>
        <v>-8.2240188515162654E-2</v>
      </c>
    </row>
    <row r="11" spans="1:4">
      <c r="A11" s="10"/>
      <c r="B11" s="15"/>
      <c r="C11" s="15"/>
      <c r="D11" s="16"/>
    </row>
    <row r="12" spans="1:4">
      <c r="A12" s="9" t="s">
        <v>15</v>
      </c>
      <c r="B12" s="17">
        <f>B10</f>
        <v>40894.229999999996</v>
      </c>
      <c r="C12" s="17">
        <f>C10</f>
        <v>44558.75</v>
      </c>
      <c r="D12" s="18">
        <f>(B12-C12)/C12</f>
        <v>-8.2240188515162654E-2</v>
      </c>
    </row>
    <row r="13" spans="1:4">
      <c r="A13" s="19" t="s">
        <v>51</v>
      </c>
      <c r="B13" s="20">
        <f>(B8-B12)/B8</f>
        <v>0.38552005861372995</v>
      </c>
      <c r="C13" s="20">
        <f>(C8-C12)/C8</f>
        <v>0.33771071861146029</v>
      </c>
      <c r="D13" s="16"/>
    </row>
    <row r="14" spans="1:4">
      <c r="A14" s="10"/>
      <c r="B14" s="21"/>
      <c r="C14" s="21"/>
      <c r="D14" s="16"/>
    </row>
    <row r="15" spans="1:4">
      <c r="A15" s="10" t="s">
        <v>21</v>
      </c>
      <c r="B15" s="21"/>
      <c r="C15" s="21"/>
      <c r="D15" s="16"/>
    </row>
    <row r="16" spans="1:4">
      <c r="A16" s="10" t="s">
        <v>52</v>
      </c>
      <c r="B16" s="15">
        <f>'Profit and Loss'!B49-Sheet1!B17-Sheet1!B18-Sheet1!B19-Sheet1!B20</f>
        <v>3458.9399999999987</v>
      </c>
      <c r="C16" s="15">
        <f>'[1]Profit and Loss'!B49-'[1]March P&amp;L'!B17-'[1]March P&amp;L'!B18-'[1]March P&amp;L'!B19-'[1]March P&amp;L'!B20</f>
        <v>4952.8299999999981</v>
      </c>
      <c r="D16" s="16">
        <f t="shared" ref="D16:D20" si="1">(B16-C16)/C16</f>
        <v>-0.30162351625232442</v>
      </c>
    </row>
    <row r="17" spans="1:4">
      <c r="A17" s="10" t="s">
        <v>53</v>
      </c>
      <c r="B17" s="15">
        <f>'Profit and Loss'!B29+'Profit and Loss'!B45+'Profit and Loss'!B47</f>
        <v>16042.26</v>
      </c>
      <c r="C17" s="15">
        <f>'[1]Profit and Loss'!B31+'[1]Profit and Loss'!B45+'[1]Profit and Loss'!B47</f>
        <v>14820.76</v>
      </c>
      <c r="D17" s="16">
        <f t="shared" si="1"/>
        <v>8.2418175586137288E-2</v>
      </c>
    </row>
    <row r="18" spans="1:4">
      <c r="A18" s="10" t="s">
        <v>54</v>
      </c>
      <c r="B18" s="15">
        <f>'Profit and Loss'!B46+'Profit and Loss'!B37</f>
        <v>199.07999999999998</v>
      </c>
      <c r="C18" s="15">
        <f>'[1]Profit and Loss'!B40+'[1]Profit and Loss'!B46</f>
        <v>393.99</v>
      </c>
      <c r="D18" s="16">
        <f t="shared" si="1"/>
        <v>-0.49470798751237344</v>
      </c>
    </row>
    <row r="19" spans="1:4">
      <c r="A19" s="10" t="s">
        <v>55</v>
      </c>
      <c r="B19" s="15">
        <f>'Profit and Loss'!B40+'Profit and Loss'!B42+'Profit and Loss'!B34</f>
        <v>4506.8100000000004</v>
      </c>
      <c r="C19" s="15">
        <f>'[1]Profit and Loss'!B36+'[1]Profit and Loss'!B37+'[1]Profit and Loss'!B42+'[1]Profit and Loss'!B43</f>
        <v>4309.42</v>
      </c>
      <c r="D19" s="16">
        <f t="shared" si="1"/>
        <v>4.5804307772275697E-2</v>
      </c>
    </row>
    <row r="20" spans="1:4">
      <c r="A20" s="10" t="s">
        <v>56</v>
      </c>
      <c r="B20" s="15">
        <f>'Profit and Loss'!B48</f>
        <v>500.05</v>
      </c>
      <c r="C20" s="15">
        <f>'[1]Profit and Loss'!B48</f>
        <v>1000.1</v>
      </c>
      <c r="D20" s="16">
        <f t="shared" si="1"/>
        <v>-0.5</v>
      </c>
    </row>
    <row r="21" spans="1:4">
      <c r="A21" s="9" t="s">
        <v>43</v>
      </c>
      <c r="B21" s="17">
        <f>SUM(B16:B20)</f>
        <v>24707.14</v>
      </c>
      <c r="C21" s="17">
        <f>SUM(C16:C20)</f>
        <v>25477.1</v>
      </c>
      <c r="D21" s="18">
        <f>(B21-C21)/C21</f>
        <v>-3.0221650030811953E-2</v>
      </c>
    </row>
    <row r="22" spans="1:4">
      <c r="A22" s="10"/>
      <c r="B22" s="15"/>
      <c r="C22" s="15"/>
      <c r="D22" s="16"/>
    </row>
    <row r="23" spans="1:4">
      <c r="A23" s="10" t="s">
        <v>57</v>
      </c>
      <c r="B23" s="15">
        <v>0</v>
      </c>
      <c r="C23" s="15">
        <v>0</v>
      </c>
      <c r="D23" s="16"/>
    </row>
    <row r="24" spans="1:4">
      <c r="A24" s="10"/>
      <c r="B24" s="15"/>
      <c r="C24" s="15"/>
      <c r="D24" s="16"/>
    </row>
    <row r="25" spans="1:4">
      <c r="A25" s="9" t="s">
        <v>44</v>
      </c>
      <c r="B25" s="22">
        <f>B8-B12-B21</f>
        <v>949.58999999999651</v>
      </c>
      <c r="C25" s="22">
        <f>C8-C12-C21</f>
        <v>-2755.9599999999991</v>
      </c>
      <c r="D25" s="18">
        <f>(B25-C25)/C25</f>
        <v>-1.3445587018679506</v>
      </c>
    </row>
    <row r="26" spans="1:4">
      <c r="A26" s="23"/>
      <c r="B26" s="23"/>
      <c r="C26" s="23"/>
      <c r="D26" s="2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Profit and Loss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2021-05-24T23:32:45Z</dcterms:created>
  <dcterms:modified xsi:type="dcterms:W3CDTF">2021-05-26T23:06:13Z</dcterms:modified>
</cp:coreProperties>
</file>