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3cb341aeab4173b/Documents/Alfalfa House/"/>
    </mc:Choice>
  </mc:AlternateContent>
  <xr:revisionPtr revIDLastSave="0" documentId="8_{86713CB0-B728-4793-A734-21353C7AE5A6}" xr6:coauthVersionLast="46" xr6:coauthVersionMax="46" xr10:uidLastSave="{00000000-0000-0000-0000-000000000000}"/>
  <bookViews>
    <workbookView xWindow="-110" yWindow="-110" windowWidth="22780" windowHeight="14660" xr2:uid="{E056C20D-11B4-493F-9B34-9E0922393735}"/>
  </bookViews>
  <sheets>
    <sheet name="2021 P&amp;L Forecast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1" l="1"/>
  <c r="E21" i="1"/>
  <c r="F21" i="1" s="1"/>
  <c r="G21" i="1" s="1"/>
  <c r="H21" i="1" s="1"/>
  <c r="I21" i="1" s="1"/>
  <c r="J21" i="1" s="1"/>
  <c r="K21" i="1" s="1"/>
  <c r="L21" i="1" s="1"/>
  <c r="M21" i="1" s="1"/>
  <c r="D21" i="1"/>
  <c r="C21" i="1"/>
  <c r="B21" i="1"/>
  <c r="B20" i="1"/>
  <c r="N20" i="1" s="1"/>
  <c r="B19" i="1"/>
  <c r="E18" i="1"/>
  <c r="F18" i="1" s="1"/>
  <c r="G18" i="1" s="1"/>
  <c r="H18" i="1" s="1"/>
  <c r="I18" i="1" s="1"/>
  <c r="J18" i="1" s="1"/>
  <c r="K18" i="1" s="1"/>
  <c r="L18" i="1" s="1"/>
  <c r="M18" i="1" s="1"/>
  <c r="C18" i="1"/>
  <c r="B18" i="1"/>
  <c r="M17" i="1"/>
  <c r="L17" i="1"/>
  <c r="K17" i="1"/>
  <c r="J17" i="1"/>
  <c r="I17" i="1"/>
  <c r="H17" i="1"/>
  <c r="G17" i="1"/>
  <c r="F17" i="1"/>
  <c r="E17" i="1"/>
  <c r="D17" i="1"/>
  <c r="C17" i="1"/>
  <c r="C22" i="1" s="1"/>
  <c r="B17" i="1"/>
  <c r="N17" i="1" s="1"/>
  <c r="D16" i="1"/>
  <c r="D22" i="1" s="1"/>
  <c r="B16" i="1"/>
  <c r="B22" i="1" s="1"/>
  <c r="D12" i="1"/>
  <c r="M10" i="1"/>
  <c r="L10" i="1"/>
  <c r="K10" i="1"/>
  <c r="J10" i="1"/>
  <c r="I10" i="1"/>
  <c r="H10" i="1"/>
  <c r="G10" i="1"/>
  <c r="F10" i="1"/>
  <c r="E10" i="1"/>
  <c r="D10" i="1"/>
  <c r="C10" i="1"/>
  <c r="B10" i="1"/>
  <c r="N10" i="1" s="1"/>
  <c r="D8" i="1"/>
  <c r="C8" i="1"/>
  <c r="C12" i="1" s="1"/>
  <c r="B8" i="1"/>
  <c r="B12" i="1" s="1"/>
  <c r="E7" i="1"/>
  <c r="E8" i="1" s="1"/>
  <c r="E12" i="1" s="1"/>
  <c r="B7" i="1"/>
  <c r="N6" i="1"/>
  <c r="B6" i="1"/>
  <c r="B13" i="1" l="1"/>
  <c r="B26" i="1"/>
  <c r="C26" i="1"/>
  <c r="C13" i="1"/>
  <c r="N18" i="1"/>
  <c r="E13" i="1"/>
  <c r="D26" i="1"/>
  <c r="N21" i="1"/>
  <c r="D13" i="1"/>
  <c r="E16" i="1"/>
  <c r="F7" i="1"/>
  <c r="F8" i="1" l="1"/>
  <c r="F12" i="1" s="1"/>
  <c r="G7" i="1"/>
  <c r="E22" i="1"/>
  <c r="E26" i="1" s="1"/>
  <c r="F16" i="1"/>
  <c r="G8" i="1" l="1"/>
  <c r="G12" i="1" s="1"/>
  <c r="H7" i="1"/>
  <c r="F22" i="1"/>
  <c r="G16" i="1"/>
  <c r="F13" i="1"/>
  <c r="F26" i="1"/>
  <c r="G22" i="1" l="1"/>
  <c r="H16" i="1"/>
  <c r="H8" i="1"/>
  <c r="H12" i="1" s="1"/>
  <c r="I7" i="1"/>
  <c r="G26" i="1"/>
  <c r="G13" i="1"/>
  <c r="I8" i="1" l="1"/>
  <c r="I12" i="1" s="1"/>
  <c r="J7" i="1"/>
  <c r="H26" i="1"/>
  <c r="H13" i="1"/>
  <c r="H22" i="1"/>
  <c r="I16" i="1"/>
  <c r="I22" i="1" l="1"/>
  <c r="K16" i="1"/>
  <c r="J16" i="1"/>
  <c r="J22" i="1" s="1"/>
  <c r="J8" i="1"/>
  <c r="J12" i="1" s="1"/>
  <c r="K7" i="1"/>
  <c r="I26" i="1"/>
  <c r="I13" i="1"/>
  <c r="K8" i="1" l="1"/>
  <c r="K12" i="1" s="1"/>
  <c r="L7" i="1"/>
  <c r="K22" i="1"/>
  <c r="L16" i="1"/>
  <c r="J13" i="1"/>
  <c r="J26" i="1"/>
  <c r="L22" i="1" l="1"/>
  <c r="M16" i="1"/>
  <c r="M22" i="1" s="1"/>
  <c r="N16" i="1"/>
  <c r="N22" i="1" s="1"/>
  <c r="L8" i="1"/>
  <c r="L12" i="1" s="1"/>
  <c r="M7" i="1"/>
  <c r="K26" i="1"/>
  <c r="K13" i="1"/>
  <c r="L26" i="1" l="1"/>
  <c r="L13" i="1"/>
  <c r="M8" i="1"/>
  <c r="M12" i="1" s="1"/>
  <c r="N7" i="1"/>
  <c r="N8" i="1" s="1"/>
  <c r="N12" i="1" s="1"/>
  <c r="N26" i="1" s="1"/>
  <c r="M26" i="1" l="1"/>
  <c r="M13" i="1"/>
</calcChain>
</file>

<file path=xl/sharedStrings.xml><?xml version="1.0" encoding="utf-8"?>
<sst xmlns="http://schemas.openxmlformats.org/spreadsheetml/2006/main" count="32" uniqueCount="22">
  <si>
    <t>Alfalfa House 2021 P&amp;L Forecast</t>
  </si>
  <si>
    <t>Actual</t>
  </si>
  <si>
    <t>Forecast</t>
  </si>
  <si>
    <t>Actual + Forecast</t>
  </si>
  <si>
    <t>2021 Total</t>
  </si>
  <si>
    <t xml:space="preserve">Income </t>
  </si>
  <si>
    <t xml:space="preserve">Shop Trading </t>
  </si>
  <si>
    <t>Other Income</t>
  </si>
  <si>
    <t>Total Income</t>
  </si>
  <si>
    <t>Less: Cost of Sales</t>
  </si>
  <si>
    <t>Gross Profit</t>
  </si>
  <si>
    <t>Gross Profit Margin</t>
  </si>
  <si>
    <t>Operating Expenses</t>
  </si>
  <si>
    <t>Administrative Expenses</t>
  </si>
  <si>
    <t xml:space="preserve">Employee Expenses </t>
  </si>
  <si>
    <t>Communication Expenses</t>
  </si>
  <si>
    <t>Facility Expenses</t>
  </si>
  <si>
    <t xml:space="preserve">Rent </t>
  </si>
  <si>
    <t>Insurance Expenses</t>
  </si>
  <si>
    <t>Total Operating Expenses</t>
  </si>
  <si>
    <t>Non-operating Expenses</t>
  </si>
  <si>
    <t>Net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</si>
</sst>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* \(#,##0\)_-;_-* &quot;-&quot;??_-;_-@_-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2" fillId="2" borderId="0" xfId="0" applyFont="1" applyFill="1" applyAlignment="1">
      <alignment horizontal="right" vertical="center" wrapText="1"/>
    </xf>
    <xf numFmtId="17" fontId="2" fillId="2" borderId="0" xfId="0" applyNumberFormat="1" applyFont="1" applyFill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164" fontId="0" fillId="0" borderId="0" xfId="0" applyNumberFormat="1">
      <alignment vertical="center"/>
    </xf>
    <xf numFmtId="164" fontId="2" fillId="0" borderId="1" xfId="1" applyNumberFormat="1" applyFont="1" applyFill="1" applyBorder="1">
      <alignment vertical="center"/>
    </xf>
    <xf numFmtId="164" fontId="2" fillId="0" borderId="1" xfId="0" applyNumberFormat="1" applyFont="1" applyBorder="1">
      <alignment vertical="center"/>
    </xf>
    <xf numFmtId="0" fontId="3" fillId="0" borderId="0" xfId="0" applyFont="1">
      <alignment vertical="center"/>
    </xf>
    <xf numFmtId="9" fontId="3" fillId="0" borderId="0" xfId="2" applyFont="1" applyFill="1">
      <alignment vertical="center"/>
    </xf>
    <xf numFmtId="164" fontId="3" fillId="0" borderId="0" xfId="0" applyNumberFormat="1" applyFont="1">
      <alignment vertical="center"/>
    </xf>
    <xf numFmtId="164" fontId="2" fillId="0" borderId="2" xfId="0" applyNumberFormat="1" applyFont="1" applyBorder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H%20FY21%20Budget%20V2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P&amp;L Forecast"/>
      <sheetName val="FY21 P&amp;L Forecast"/>
      <sheetName val="Sheet2"/>
      <sheetName val="Profit  Loss"/>
      <sheetName val="Monthly P&amp;L (detail)"/>
      <sheetName val="Jan 20 vs Jan 21"/>
      <sheetName val="January P&amp;L"/>
      <sheetName val="Jan Sales Data"/>
      <sheetName val="Break Even"/>
      <sheetName val="Financials --&gt;"/>
      <sheetName val="P&amp;L FY20"/>
      <sheetName val="P&amp;L FY19"/>
    </sheetNames>
    <sheetDataSet>
      <sheetData sheetId="0"/>
      <sheetData sheetId="1"/>
      <sheetData sheetId="2"/>
      <sheetData sheetId="3">
        <row r="14">
          <cell r="C14">
            <v>79744.69</v>
          </cell>
        </row>
        <row r="20">
          <cell r="C20">
            <v>37787.96</v>
          </cell>
        </row>
        <row r="29">
          <cell r="C29">
            <v>13293.060000000001</v>
          </cell>
        </row>
        <row r="54">
          <cell r="C54">
            <v>2709.33</v>
          </cell>
        </row>
        <row r="59">
          <cell r="C59">
            <v>0</v>
          </cell>
        </row>
        <row r="65">
          <cell r="C65">
            <v>12277.89</v>
          </cell>
        </row>
        <row r="70">
          <cell r="C70">
            <v>1056.6099999999999</v>
          </cell>
        </row>
        <row r="71">
          <cell r="C71">
            <v>27</v>
          </cell>
        </row>
        <row r="75">
          <cell r="C75">
            <v>4579.7699999999995</v>
          </cell>
        </row>
        <row r="80">
          <cell r="C80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9EF5D-7793-4AB8-8027-FC6D62209BE7}">
  <dimension ref="A1:N26"/>
  <sheetViews>
    <sheetView tabSelected="1" workbookViewId="0">
      <selection activeCell="A6" sqref="A6"/>
    </sheetView>
  </sheetViews>
  <sheetFormatPr defaultRowHeight="12.5" outlineLevelCol="1" x14ac:dyDescent="0.25"/>
  <cols>
    <col min="1" max="1" width="24.6328125" customWidth="1"/>
    <col min="2" max="13" width="15.6328125" customWidth="1" outlineLevel="1"/>
    <col min="14" max="14" width="15.6328125" customWidth="1"/>
    <col min="257" max="257" width="24.6328125" customWidth="1"/>
    <col min="258" max="270" width="15.6328125" customWidth="1"/>
    <col min="513" max="513" width="24.6328125" customWidth="1"/>
    <col min="514" max="526" width="15.6328125" customWidth="1"/>
    <col min="769" max="769" width="24.6328125" customWidth="1"/>
    <col min="770" max="782" width="15.6328125" customWidth="1"/>
    <col min="1025" max="1025" width="24.6328125" customWidth="1"/>
    <col min="1026" max="1038" width="15.6328125" customWidth="1"/>
    <col min="1281" max="1281" width="24.6328125" customWidth="1"/>
    <col min="1282" max="1294" width="15.6328125" customWidth="1"/>
    <col min="1537" max="1537" width="24.6328125" customWidth="1"/>
    <col min="1538" max="1550" width="15.6328125" customWidth="1"/>
    <col min="1793" max="1793" width="24.6328125" customWidth="1"/>
    <col min="1794" max="1806" width="15.6328125" customWidth="1"/>
    <col min="2049" max="2049" width="24.6328125" customWidth="1"/>
    <col min="2050" max="2062" width="15.6328125" customWidth="1"/>
    <col min="2305" max="2305" width="24.6328125" customWidth="1"/>
    <col min="2306" max="2318" width="15.6328125" customWidth="1"/>
    <col min="2561" max="2561" width="24.6328125" customWidth="1"/>
    <col min="2562" max="2574" width="15.6328125" customWidth="1"/>
    <col min="2817" max="2817" width="24.6328125" customWidth="1"/>
    <col min="2818" max="2830" width="15.6328125" customWidth="1"/>
    <col min="3073" max="3073" width="24.6328125" customWidth="1"/>
    <col min="3074" max="3086" width="15.6328125" customWidth="1"/>
    <col min="3329" max="3329" width="24.6328125" customWidth="1"/>
    <col min="3330" max="3342" width="15.6328125" customWidth="1"/>
    <col min="3585" max="3585" width="24.6328125" customWidth="1"/>
    <col min="3586" max="3598" width="15.6328125" customWidth="1"/>
    <col min="3841" max="3841" width="24.6328125" customWidth="1"/>
    <col min="3842" max="3854" width="15.6328125" customWidth="1"/>
    <col min="4097" max="4097" width="24.6328125" customWidth="1"/>
    <col min="4098" max="4110" width="15.6328125" customWidth="1"/>
    <col min="4353" max="4353" width="24.6328125" customWidth="1"/>
    <col min="4354" max="4366" width="15.6328125" customWidth="1"/>
    <col min="4609" max="4609" width="24.6328125" customWidth="1"/>
    <col min="4610" max="4622" width="15.6328125" customWidth="1"/>
    <col min="4865" max="4865" width="24.6328125" customWidth="1"/>
    <col min="4866" max="4878" width="15.6328125" customWidth="1"/>
    <col min="5121" max="5121" width="24.6328125" customWidth="1"/>
    <col min="5122" max="5134" width="15.6328125" customWidth="1"/>
    <col min="5377" max="5377" width="24.6328125" customWidth="1"/>
    <col min="5378" max="5390" width="15.6328125" customWidth="1"/>
    <col min="5633" max="5633" width="24.6328125" customWidth="1"/>
    <col min="5634" max="5646" width="15.6328125" customWidth="1"/>
    <col min="5889" max="5889" width="24.6328125" customWidth="1"/>
    <col min="5890" max="5902" width="15.6328125" customWidth="1"/>
    <col min="6145" max="6145" width="24.6328125" customWidth="1"/>
    <col min="6146" max="6158" width="15.6328125" customWidth="1"/>
    <col min="6401" max="6401" width="24.6328125" customWidth="1"/>
    <col min="6402" max="6414" width="15.6328125" customWidth="1"/>
    <col min="6657" max="6657" width="24.6328125" customWidth="1"/>
    <col min="6658" max="6670" width="15.6328125" customWidth="1"/>
    <col min="6913" max="6913" width="24.6328125" customWidth="1"/>
    <col min="6914" max="6926" width="15.6328125" customWidth="1"/>
    <col min="7169" max="7169" width="24.6328125" customWidth="1"/>
    <col min="7170" max="7182" width="15.6328125" customWidth="1"/>
    <col min="7425" max="7425" width="24.6328125" customWidth="1"/>
    <col min="7426" max="7438" width="15.6328125" customWidth="1"/>
    <col min="7681" max="7681" width="24.6328125" customWidth="1"/>
    <col min="7682" max="7694" width="15.6328125" customWidth="1"/>
    <col min="7937" max="7937" width="24.6328125" customWidth="1"/>
    <col min="7938" max="7950" width="15.6328125" customWidth="1"/>
    <col min="8193" max="8193" width="24.6328125" customWidth="1"/>
    <col min="8194" max="8206" width="15.6328125" customWidth="1"/>
    <col min="8449" max="8449" width="24.6328125" customWidth="1"/>
    <col min="8450" max="8462" width="15.6328125" customWidth="1"/>
    <col min="8705" max="8705" width="24.6328125" customWidth="1"/>
    <col min="8706" max="8718" width="15.6328125" customWidth="1"/>
    <col min="8961" max="8961" width="24.6328125" customWidth="1"/>
    <col min="8962" max="8974" width="15.6328125" customWidth="1"/>
    <col min="9217" max="9217" width="24.6328125" customWidth="1"/>
    <col min="9218" max="9230" width="15.6328125" customWidth="1"/>
    <col min="9473" max="9473" width="24.6328125" customWidth="1"/>
    <col min="9474" max="9486" width="15.6328125" customWidth="1"/>
    <col min="9729" max="9729" width="24.6328125" customWidth="1"/>
    <col min="9730" max="9742" width="15.6328125" customWidth="1"/>
    <col min="9985" max="9985" width="24.6328125" customWidth="1"/>
    <col min="9986" max="9998" width="15.6328125" customWidth="1"/>
    <col min="10241" max="10241" width="24.6328125" customWidth="1"/>
    <col min="10242" max="10254" width="15.6328125" customWidth="1"/>
    <col min="10497" max="10497" width="24.6328125" customWidth="1"/>
    <col min="10498" max="10510" width="15.6328125" customWidth="1"/>
    <col min="10753" max="10753" width="24.6328125" customWidth="1"/>
    <col min="10754" max="10766" width="15.6328125" customWidth="1"/>
    <col min="11009" max="11009" width="24.6328125" customWidth="1"/>
    <col min="11010" max="11022" width="15.6328125" customWidth="1"/>
    <col min="11265" max="11265" width="24.6328125" customWidth="1"/>
    <col min="11266" max="11278" width="15.6328125" customWidth="1"/>
    <col min="11521" max="11521" width="24.6328125" customWidth="1"/>
    <col min="11522" max="11534" width="15.6328125" customWidth="1"/>
    <col min="11777" max="11777" width="24.6328125" customWidth="1"/>
    <col min="11778" max="11790" width="15.6328125" customWidth="1"/>
    <col min="12033" max="12033" width="24.6328125" customWidth="1"/>
    <col min="12034" max="12046" width="15.6328125" customWidth="1"/>
    <col min="12289" max="12289" width="24.6328125" customWidth="1"/>
    <col min="12290" max="12302" width="15.6328125" customWidth="1"/>
    <col min="12545" max="12545" width="24.6328125" customWidth="1"/>
    <col min="12546" max="12558" width="15.6328125" customWidth="1"/>
    <col min="12801" max="12801" width="24.6328125" customWidth="1"/>
    <col min="12802" max="12814" width="15.6328125" customWidth="1"/>
    <col min="13057" max="13057" width="24.6328125" customWidth="1"/>
    <col min="13058" max="13070" width="15.6328125" customWidth="1"/>
    <col min="13313" max="13313" width="24.6328125" customWidth="1"/>
    <col min="13314" max="13326" width="15.6328125" customWidth="1"/>
    <col min="13569" max="13569" width="24.6328125" customWidth="1"/>
    <col min="13570" max="13582" width="15.6328125" customWidth="1"/>
    <col min="13825" max="13825" width="24.6328125" customWidth="1"/>
    <col min="13826" max="13838" width="15.6328125" customWidth="1"/>
    <col min="14081" max="14081" width="24.6328125" customWidth="1"/>
    <col min="14082" max="14094" width="15.6328125" customWidth="1"/>
    <col min="14337" max="14337" width="24.6328125" customWidth="1"/>
    <col min="14338" max="14350" width="15.6328125" customWidth="1"/>
    <col min="14593" max="14593" width="24.6328125" customWidth="1"/>
    <col min="14594" max="14606" width="15.6328125" customWidth="1"/>
    <col min="14849" max="14849" width="24.6328125" customWidth="1"/>
    <col min="14850" max="14862" width="15.6328125" customWidth="1"/>
    <col min="15105" max="15105" width="24.6328125" customWidth="1"/>
    <col min="15106" max="15118" width="15.6328125" customWidth="1"/>
    <col min="15361" max="15361" width="24.6328125" customWidth="1"/>
    <col min="15362" max="15374" width="15.6328125" customWidth="1"/>
    <col min="15617" max="15617" width="24.6328125" customWidth="1"/>
    <col min="15618" max="15630" width="15.6328125" customWidth="1"/>
    <col min="15873" max="15873" width="24.6328125" customWidth="1"/>
    <col min="15874" max="15886" width="15.6328125" customWidth="1"/>
    <col min="16129" max="16129" width="24.6328125" customWidth="1"/>
    <col min="16130" max="16142" width="15.6328125" customWidth="1"/>
  </cols>
  <sheetData>
    <row r="1" spans="1:14" ht="13" x14ac:dyDescent="0.25">
      <c r="A1" s="1" t="s">
        <v>0</v>
      </c>
    </row>
    <row r="2" spans="1:14" x14ac:dyDescent="0.25">
      <c r="B2">
        <v>31</v>
      </c>
      <c r="C2">
        <v>28</v>
      </c>
      <c r="D2">
        <v>31</v>
      </c>
      <c r="E2">
        <v>30</v>
      </c>
      <c r="F2">
        <v>31</v>
      </c>
      <c r="G2">
        <v>30</v>
      </c>
      <c r="H2">
        <v>31</v>
      </c>
      <c r="I2">
        <v>31</v>
      </c>
      <c r="J2">
        <v>30</v>
      </c>
      <c r="K2">
        <v>31</v>
      </c>
      <c r="L2">
        <v>30</v>
      </c>
      <c r="M2">
        <v>31</v>
      </c>
    </row>
    <row r="3" spans="1:14" x14ac:dyDescent="0.25">
      <c r="B3" s="2" t="s">
        <v>1</v>
      </c>
      <c r="C3" s="2" t="s">
        <v>2</v>
      </c>
      <c r="D3" s="2" t="s">
        <v>2</v>
      </c>
      <c r="E3" s="2" t="s">
        <v>2</v>
      </c>
      <c r="F3" s="2" t="s">
        <v>2</v>
      </c>
      <c r="G3" s="2" t="s">
        <v>2</v>
      </c>
      <c r="H3" s="2" t="s">
        <v>2</v>
      </c>
      <c r="I3" s="2" t="s">
        <v>2</v>
      </c>
      <c r="J3" s="2" t="s">
        <v>2</v>
      </c>
      <c r="K3" s="2" t="s">
        <v>2</v>
      </c>
      <c r="L3" s="2" t="s">
        <v>2</v>
      </c>
      <c r="M3" s="2" t="s">
        <v>2</v>
      </c>
      <c r="N3" s="2" t="s">
        <v>3</v>
      </c>
    </row>
    <row r="4" spans="1:14" s="5" customFormat="1" ht="27.5" customHeight="1" x14ac:dyDescent="0.25">
      <c r="A4" s="3"/>
      <c r="B4" s="4">
        <v>44197</v>
      </c>
      <c r="C4" s="4">
        <v>44228</v>
      </c>
      <c r="D4" s="4">
        <v>44256</v>
      </c>
      <c r="E4" s="4">
        <v>44287</v>
      </c>
      <c r="F4" s="4">
        <v>44317</v>
      </c>
      <c r="G4" s="4">
        <v>44348</v>
      </c>
      <c r="H4" s="4">
        <v>44378</v>
      </c>
      <c r="I4" s="4">
        <v>44409</v>
      </c>
      <c r="J4" s="4">
        <v>44440</v>
      </c>
      <c r="K4" s="4">
        <v>44470</v>
      </c>
      <c r="L4" s="4">
        <v>44501</v>
      </c>
      <c r="M4" s="4">
        <v>44531</v>
      </c>
      <c r="N4" s="4" t="s">
        <v>4</v>
      </c>
    </row>
    <row r="5" spans="1:14" x14ac:dyDescent="0.25">
      <c r="A5" t="s">
        <v>5</v>
      </c>
    </row>
    <row r="6" spans="1:14" x14ac:dyDescent="0.25">
      <c r="A6" t="s">
        <v>6</v>
      </c>
      <c r="B6" s="6">
        <f>'[1]Profit  Loss'!C14</f>
        <v>79744.69</v>
      </c>
      <c r="C6" s="6">
        <v>70000</v>
      </c>
      <c r="D6" s="6">
        <v>80000</v>
      </c>
      <c r="E6" s="6">
        <v>80000</v>
      </c>
      <c r="F6" s="6">
        <v>80000</v>
      </c>
      <c r="G6" s="6">
        <v>80000</v>
      </c>
      <c r="H6" s="6">
        <v>80000</v>
      </c>
      <c r="I6" s="6">
        <v>80000</v>
      </c>
      <c r="J6" s="6">
        <v>80000</v>
      </c>
      <c r="K6" s="6">
        <v>80000</v>
      </c>
      <c r="L6" s="6">
        <v>80000</v>
      </c>
      <c r="M6" s="6">
        <v>80000</v>
      </c>
      <c r="N6" s="6">
        <f>SUM(B6:M6)</f>
        <v>949744.69</v>
      </c>
    </row>
    <row r="7" spans="1:14" x14ac:dyDescent="0.25">
      <c r="A7" t="s">
        <v>7</v>
      </c>
      <c r="B7" s="6">
        <f>'[1]Profit  Loss'!C29</f>
        <v>13293.060000000001</v>
      </c>
      <c r="C7" s="6">
        <v>4000</v>
      </c>
      <c r="D7" s="6">
        <v>0</v>
      </c>
      <c r="E7" s="6">
        <f t="shared" ref="E7:M7" si="0">D7</f>
        <v>0</v>
      </c>
      <c r="F7" s="6">
        <f t="shared" si="0"/>
        <v>0</v>
      </c>
      <c r="G7" s="6">
        <f t="shared" si="0"/>
        <v>0</v>
      </c>
      <c r="H7" s="6">
        <f t="shared" si="0"/>
        <v>0</v>
      </c>
      <c r="I7" s="6">
        <f t="shared" si="0"/>
        <v>0</v>
      </c>
      <c r="J7" s="6">
        <f t="shared" si="0"/>
        <v>0</v>
      </c>
      <c r="K7" s="6">
        <f t="shared" si="0"/>
        <v>0</v>
      </c>
      <c r="L7" s="6">
        <f t="shared" si="0"/>
        <v>0</v>
      </c>
      <c r="M7" s="6">
        <f t="shared" si="0"/>
        <v>0</v>
      </c>
      <c r="N7" s="6">
        <f>SUM(B7:M7)</f>
        <v>17293.060000000001</v>
      </c>
    </row>
    <row r="8" spans="1:14" s="1" customFormat="1" ht="13" x14ac:dyDescent="0.25">
      <c r="A8" s="1" t="s">
        <v>8</v>
      </c>
      <c r="B8" s="7">
        <f t="shared" ref="B8" si="1">SUM(B6:B7)</f>
        <v>93037.75</v>
      </c>
      <c r="C8" s="7">
        <f>SUM(C6:C7)</f>
        <v>74000</v>
      </c>
      <c r="D8" s="7">
        <f>SUM(D6:D7)</f>
        <v>80000</v>
      </c>
      <c r="E8" s="7">
        <f>SUM(E6:E7)</f>
        <v>80000</v>
      </c>
      <c r="F8" s="7">
        <f>SUM(F6:F7)</f>
        <v>80000</v>
      </c>
      <c r="G8" s="7">
        <f>SUM(G6:G7)</f>
        <v>80000</v>
      </c>
      <c r="H8" s="7">
        <f t="shared" ref="H8:N8" si="2">SUM(H6:H7)</f>
        <v>80000</v>
      </c>
      <c r="I8" s="7">
        <f t="shared" si="2"/>
        <v>80000</v>
      </c>
      <c r="J8" s="7">
        <f t="shared" si="2"/>
        <v>80000</v>
      </c>
      <c r="K8" s="7">
        <f t="shared" si="2"/>
        <v>80000</v>
      </c>
      <c r="L8" s="7">
        <f t="shared" si="2"/>
        <v>80000</v>
      </c>
      <c r="M8" s="7">
        <f t="shared" si="2"/>
        <v>80000</v>
      </c>
      <c r="N8" s="7">
        <f t="shared" si="2"/>
        <v>967037.75</v>
      </c>
    </row>
    <row r="9" spans="1:14" x14ac:dyDescent="0.2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x14ac:dyDescent="0.25">
      <c r="A10" t="s">
        <v>9</v>
      </c>
      <c r="B10" s="6">
        <f>'[1]Profit  Loss'!C20</f>
        <v>37787.96</v>
      </c>
      <c r="C10" s="6">
        <f>(9000/7)*C2</f>
        <v>36000</v>
      </c>
      <c r="D10" s="6">
        <f t="shared" ref="D10" si="3">(9000/7)*D2</f>
        <v>39857.142857142862</v>
      </c>
      <c r="E10" s="6">
        <f>(11000/7)*E2</f>
        <v>47142.857142857138</v>
      </c>
      <c r="F10" s="6">
        <f t="shared" ref="F10:M10" si="4">(11000/7)*F2</f>
        <v>48714.28571428571</v>
      </c>
      <c r="G10" s="6">
        <f t="shared" si="4"/>
        <v>47142.857142857138</v>
      </c>
      <c r="H10" s="6">
        <f t="shared" si="4"/>
        <v>48714.28571428571</v>
      </c>
      <c r="I10" s="6">
        <f t="shared" si="4"/>
        <v>48714.28571428571</v>
      </c>
      <c r="J10" s="6">
        <f t="shared" si="4"/>
        <v>47142.857142857138</v>
      </c>
      <c r="K10" s="6">
        <f t="shared" si="4"/>
        <v>48714.28571428571</v>
      </c>
      <c r="L10" s="6">
        <f t="shared" si="4"/>
        <v>47142.857142857138</v>
      </c>
      <c r="M10" s="6">
        <f t="shared" si="4"/>
        <v>48714.28571428571</v>
      </c>
      <c r="N10" s="6">
        <f>SUM(B10:M10)</f>
        <v>545787.96</v>
      </c>
    </row>
    <row r="11" spans="1:14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s="1" customFormat="1" ht="13" x14ac:dyDescent="0.25">
      <c r="A12" s="1" t="s">
        <v>10</v>
      </c>
      <c r="B12" s="8">
        <f>B8-B10</f>
        <v>55249.79</v>
      </c>
      <c r="C12" s="8">
        <f t="shared" ref="C12:N12" si="5">C8-C10</f>
        <v>38000</v>
      </c>
      <c r="D12" s="8">
        <f t="shared" si="5"/>
        <v>40142.857142857138</v>
      </c>
      <c r="E12" s="8">
        <f t="shared" si="5"/>
        <v>32857.142857142862</v>
      </c>
      <c r="F12" s="8">
        <f t="shared" si="5"/>
        <v>31285.71428571429</v>
      </c>
      <c r="G12" s="8">
        <f t="shared" si="5"/>
        <v>32857.142857142862</v>
      </c>
      <c r="H12" s="8">
        <f t="shared" si="5"/>
        <v>31285.71428571429</v>
      </c>
      <c r="I12" s="8">
        <f t="shared" si="5"/>
        <v>31285.71428571429</v>
      </c>
      <c r="J12" s="8">
        <f t="shared" si="5"/>
        <v>32857.142857142862</v>
      </c>
      <c r="K12" s="8">
        <f t="shared" si="5"/>
        <v>31285.71428571429</v>
      </c>
      <c r="L12" s="8">
        <f t="shared" si="5"/>
        <v>32857.142857142862</v>
      </c>
      <c r="M12" s="8">
        <f t="shared" si="5"/>
        <v>31285.71428571429</v>
      </c>
      <c r="N12" s="8">
        <f t="shared" si="5"/>
        <v>421249.79000000004</v>
      </c>
    </row>
    <row r="13" spans="1:14" s="9" customFormat="1" ht="13" x14ac:dyDescent="0.25">
      <c r="A13" s="9" t="s">
        <v>11</v>
      </c>
      <c r="B13" s="10">
        <f t="shared" ref="B13:M13" si="6">B12/B8</f>
        <v>0.59384271438206537</v>
      </c>
      <c r="C13" s="10">
        <f t="shared" si="6"/>
        <v>0.51351351351351349</v>
      </c>
      <c r="D13" s="10">
        <f t="shared" si="6"/>
        <v>0.50178571428571417</v>
      </c>
      <c r="E13" s="10">
        <f t="shared" si="6"/>
        <v>0.41071428571428575</v>
      </c>
      <c r="F13" s="10">
        <f t="shared" si="6"/>
        <v>0.39107142857142863</v>
      </c>
      <c r="G13" s="10">
        <f t="shared" si="6"/>
        <v>0.41071428571428575</v>
      </c>
      <c r="H13" s="10">
        <f t="shared" si="6"/>
        <v>0.39107142857142863</v>
      </c>
      <c r="I13" s="10">
        <f t="shared" si="6"/>
        <v>0.39107142857142863</v>
      </c>
      <c r="J13" s="10">
        <f t="shared" si="6"/>
        <v>0.41071428571428575</v>
      </c>
      <c r="K13" s="10">
        <f t="shared" si="6"/>
        <v>0.39107142857142863</v>
      </c>
      <c r="L13" s="10">
        <f t="shared" si="6"/>
        <v>0.41071428571428575</v>
      </c>
      <c r="M13" s="10">
        <f t="shared" si="6"/>
        <v>0.39107142857142863</v>
      </c>
      <c r="N13" s="11"/>
    </row>
    <row r="14" spans="1:14" x14ac:dyDescent="0.2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x14ac:dyDescent="0.25">
      <c r="A15" t="s">
        <v>12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x14ac:dyDescent="0.25">
      <c r="A16" t="s">
        <v>13</v>
      </c>
      <c r="B16" s="6">
        <f>'[1]Profit  Loss'!C54</f>
        <v>2709.33</v>
      </c>
      <c r="C16" s="6">
        <v>3000</v>
      </c>
      <c r="D16" s="6">
        <f t="shared" ref="D16:M21" si="7">C16</f>
        <v>3000</v>
      </c>
      <c r="E16" s="6">
        <f t="shared" si="7"/>
        <v>3000</v>
      </c>
      <c r="F16" s="6">
        <f t="shared" si="7"/>
        <v>3000</v>
      </c>
      <c r="G16" s="6">
        <f t="shared" si="7"/>
        <v>3000</v>
      </c>
      <c r="H16" s="6">
        <f t="shared" si="7"/>
        <v>3000</v>
      </c>
      <c r="I16" s="6">
        <f t="shared" si="7"/>
        <v>3000</v>
      </c>
      <c r="J16" s="6">
        <f>I16+4000</f>
        <v>7000</v>
      </c>
      <c r="K16" s="6">
        <f>I16</f>
        <v>3000</v>
      </c>
      <c r="L16" s="6">
        <f t="shared" ref="L16:M16" si="8">K16</f>
        <v>3000</v>
      </c>
      <c r="M16" s="6">
        <f t="shared" si="8"/>
        <v>3000</v>
      </c>
      <c r="N16" s="6">
        <f t="shared" ref="N16:N21" si="9">SUM(B16:M16)</f>
        <v>39709.33</v>
      </c>
    </row>
    <row r="17" spans="1:14" x14ac:dyDescent="0.25">
      <c r="A17" t="s">
        <v>14</v>
      </c>
      <c r="B17" s="6">
        <f>'[1]Profit  Loss'!C65</f>
        <v>12277.89</v>
      </c>
      <c r="C17" s="6">
        <f>(7000*2)</f>
        <v>14000</v>
      </c>
      <c r="D17" s="6">
        <f t="shared" ref="D17" si="10">(7000*2)</f>
        <v>14000</v>
      </c>
      <c r="E17" s="6">
        <f>(9100*2)</f>
        <v>18200</v>
      </c>
      <c r="F17" s="6">
        <f>(9100*2)</f>
        <v>18200</v>
      </c>
      <c r="G17" s="6">
        <f>(9100*3)</f>
        <v>27300</v>
      </c>
      <c r="H17" s="6">
        <f t="shared" ref="H17:L17" si="11">(9100*2)</f>
        <v>18200</v>
      </c>
      <c r="I17" s="6">
        <f t="shared" si="11"/>
        <v>18200</v>
      </c>
      <c r="J17" s="6">
        <f t="shared" si="11"/>
        <v>18200</v>
      </c>
      <c r="K17" s="6">
        <f t="shared" si="11"/>
        <v>18200</v>
      </c>
      <c r="L17" s="6">
        <f t="shared" si="11"/>
        <v>18200</v>
      </c>
      <c r="M17" s="6">
        <f>(9100*3)</f>
        <v>27300</v>
      </c>
      <c r="N17" s="6">
        <f t="shared" si="9"/>
        <v>222277.89</v>
      </c>
    </row>
    <row r="18" spans="1:14" x14ac:dyDescent="0.25">
      <c r="A18" t="s">
        <v>15</v>
      </c>
      <c r="B18" s="6">
        <f>'[1]Profit  Loss'!C59</f>
        <v>0</v>
      </c>
      <c r="C18" s="6">
        <f>212*2</f>
        <v>424</v>
      </c>
      <c r="D18" s="6">
        <v>212</v>
      </c>
      <c r="E18" s="6">
        <f t="shared" si="7"/>
        <v>212</v>
      </c>
      <c r="F18" s="6">
        <f t="shared" si="7"/>
        <v>212</v>
      </c>
      <c r="G18" s="6">
        <f t="shared" si="7"/>
        <v>212</v>
      </c>
      <c r="H18" s="6">
        <f t="shared" si="7"/>
        <v>212</v>
      </c>
      <c r="I18" s="6">
        <f t="shared" si="7"/>
        <v>212</v>
      </c>
      <c r="J18" s="6">
        <f t="shared" si="7"/>
        <v>212</v>
      </c>
      <c r="K18" s="6">
        <f t="shared" si="7"/>
        <v>212</v>
      </c>
      <c r="L18" s="6">
        <f t="shared" si="7"/>
        <v>212</v>
      </c>
      <c r="M18" s="6">
        <f t="shared" si="7"/>
        <v>212</v>
      </c>
      <c r="N18" s="6">
        <f t="shared" si="9"/>
        <v>2544</v>
      </c>
    </row>
    <row r="19" spans="1:14" x14ac:dyDescent="0.25">
      <c r="A19" t="s">
        <v>16</v>
      </c>
      <c r="B19" s="6">
        <f>'[1]Profit  Loss'!C70+'[1]Profit  Loss'!C71</f>
        <v>1083.6099999999999</v>
      </c>
      <c r="C19" s="6">
        <v>950</v>
      </c>
      <c r="D19" s="6">
        <v>1750</v>
      </c>
      <c r="E19" s="6">
        <v>950</v>
      </c>
      <c r="F19" s="6">
        <v>950</v>
      </c>
      <c r="G19" s="6">
        <v>1750</v>
      </c>
      <c r="H19" s="6">
        <v>950</v>
      </c>
      <c r="I19" s="6">
        <v>950</v>
      </c>
      <c r="J19" s="6">
        <v>1750</v>
      </c>
      <c r="K19" s="6">
        <v>950</v>
      </c>
      <c r="L19" s="6">
        <v>950</v>
      </c>
      <c r="M19" s="6">
        <v>1750</v>
      </c>
      <c r="N19" s="6"/>
    </row>
    <row r="20" spans="1:14" x14ac:dyDescent="0.25">
      <c r="A20" t="s">
        <v>17</v>
      </c>
      <c r="B20" s="6">
        <f>'[1]Profit  Loss'!C75-'[1]Profit  Loss'!C70-'[1]Profit  Loss'!C71</f>
        <v>3496.16</v>
      </c>
      <c r="C20" s="6">
        <v>3496.16</v>
      </c>
      <c r="D20" s="6">
        <v>3900</v>
      </c>
      <c r="E20" s="6">
        <v>3900</v>
      </c>
      <c r="F20" s="6">
        <v>3900</v>
      </c>
      <c r="G20" s="6">
        <v>3900</v>
      </c>
      <c r="H20" s="6">
        <v>3900</v>
      </c>
      <c r="I20" s="6">
        <v>3900</v>
      </c>
      <c r="J20" s="6">
        <v>3900</v>
      </c>
      <c r="K20" s="6">
        <v>3900</v>
      </c>
      <c r="L20" s="6">
        <v>3900</v>
      </c>
      <c r="M20" s="6">
        <v>3900</v>
      </c>
      <c r="N20" s="6">
        <f t="shared" si="9"/>
        <v>45992.32</v>
      </c>
    </row>
    <row r="21" spans="1:14" x14ac:dyDescent="0.25">
      <c r="A21" t="s">
        <v>18</v>
      </c>
      <c r="B21" s="6">
        <f>'[1]Profit  Loss'!C80</f>
        <v>0</v>
      </c>
      <c r="C21" s="6">
        <f>1100+1406</f>
        <v>2506</v>
      </c>
      <c r="D21" s="6">
        <f>550+668</f>
        <v>1218</v>
      </c>
      <c r="E21" s="6">
        <f t="shared" si="7"/>
        <v>1218</v>
      </c>
      <c r="F21" s="6">
        <f t="shared" si="7"/>
        <v>1218</v>
      </c>
      <c r="G21" s="6">
        <f t="shared" si="7"/>
        <v>1218</v>
      </c>
      <c r="H21" s="6">
        <f t="shared" si="7"/>
        <v>1218</v>
      </c>
      <c r="I21" s="6">
        <f t="shared" si="7"/>
        <v>1218</v>
      </c>
      <c r="J21" s="6">
        <f t="shared" si="7"/>
        <v>1218</v>
      </c>
      <c r="K21" s="6">
        <f t="shared" si="7"/>
        <v>1218</v>
      </c>
      <c r="L21" s="6">
        <f t="shared" si="7"/>
        <v>1218</v>
      </c>
      <c r="M21" s="6">
        <f t="shared" si="7"/>
        <v>1218</v>
      </c>
      <c r="N21" s="6">
        <f t="shared" si="9"/>
        <v>14686</v>
      </c>
    </row>
    <row r="22" spans="1:14" s="1" customFormat="1" ht="13" x14ac:dyDescent="0.25">
      <c r="A22" s="1" t="s">
        <v>19</v>
      </c>
      <c r="B22" s="8">
        <f t="shared" ref="B22:N22" si="12">SUM(B16:B21)</f>
        <v>19566.989999999998</v>
      </c>
      <c r="C22" s="8">
        <f t="shared" si="12"/>
        <v>24376.16</v>
      </c>
      <c r="D22" s="8">
        <f t="shared" si="12"/>
        <v>24080</v>
      </c>
      <c r="E22" s="8">
        <f t="shared" si="12"/>
        <v>27480</v>
      </c>
      <c r="F22" s="8">
        <f t="shared" si="12"/>
        <v>27480</v>
      </c>
      <c r="G22" s="8">
        <f t="shared" si="12"/>
        <v>37380</v>
      </c>
      <c r="H22" s="8">
        <f t="shared" si="12"/>
        <v>27480</v>
      </c>
      <c r="I22" s="8">
        <f t="shared" si="12"/>
        <v>27480</v>
      </c>
      <c r="J22" s="8">
        <f t="shared" si="12"/>
        <v>32280</v>
      </c>
      <c r="K22" s="8">
        <f t="shared" si="12"/>
        <v>27480</v>
      </c>
      <c r="L22" s="8">
        <f t="shared" si="12"/>
        <v>27480</v>
      </c>
      <c r="M22" s="8">
        <f t="shared" si="12"/>
        <v>37380</v>
      </c>
      <c r="N22" s="8">
        <f t="shared" si="12"/>
        <v>325209.54000000004</v>
      </c>
    </row>
    <row r="23" spans="1:14" x14ac:dyDescent="0.2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x14ac:dyDescent="0.25">
      <c r="A24" t="s">
        <v>20</v>
      </c>
      <c r="B24" s="6">
        <v>0</v>
      </c>
      <c r="C24" s="6">
        <v>12000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12500</v>
      </c>
      <c r="M24" s="6">
        <v>12500</v>
      </c>
      <c r="N24" s="6">
        <f>SUM(B24:M24)</f>
        <v>37000</v>
      </c>
    </row>
    <row r="25" spans="1:14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s="1" customFormat="1" ht="13" x14ac:dyDescent="0.25">
      <c r="A26" s="1" t="s">
        <v>21</v>
      </c>
      <c r="B26" s="12">
        <f>B12-B22-B24</f>
        <v>35682.800000000003</v>
      </c>
      <c r="C26" s="12">
        <f>C12-C22-C24</f>
        <v>1623.8400000000001</v>
      </c>
      <c r="D26" s="12">
        <f>D12-D22-D24</f>
        <v>16062.857142857138</v>
      </c>
      <c r="E26" s="12">
        <f>E12-E22-E24</f>
        <v>5377.1428571428623</v>
      </c>
      <c r="F26" s="12">
        <f>F12-F22-F24</f>
        <v>3805.7142857142899</v>
      </c>
      <c r="G26" s="12">
        <f>G12-G22-G24</f>
        <v>-4522.8571428571377</v>
      </c>
      <c r="H26" s="12">
        <f t="shared" ref="H26:N26" si="13">H12-H22-H24</f>
        <v>3805.7142857142899</v>
      </c>
      <c r="I26" s="12">
        <f t="shared" si="13"/>
        <v>3805.7142857142899</v>
      </c>
      <c r="J26" s="12">
        <f t="shared" si="13"/>
        <v>577.14285714286234</v>
      </c>
      <c r="K26" s="12">
        <f t="shared" si="13"/>
        <v>3805.7142857142899</v>
      </c>
      <c r="L26" s="12">
        <f t="shared" si="13"/>
        <v>-7122.8571428571377</v>
      </c>
      <c r="M26" s="12">
        <f t="shared" si="13"/>
        <v>-18594.28571428571</v>
      </c>
      <c r="N26" s="12">
        <f t="shared" si="13"/>
        <v>59040.25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P&amp;L Forecast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</dc:creator>
  <cp:lastModifiedBy>natha</cp:lastModifiedBy>
  <dcterms:created xsi:type="dcterms:W3CDTF">2021-02-11T03:04:01Z</dcterms:created>
  <dcterms:modified xsi:type="dcterms:W3CDTF">2021-02-11T03:04:47Z</dcterms:modified>
</cp:coreProperties>
</file>